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4\Заседание 6-2024\"/>
    </mc:Choice>
  </mc:AlternateContent>
  <xr:revisionPtr revIDLastSave="0" documentId="13_ncr:1_{311AE670-ACC9-439D-A96C-D38EE74B0D5A}" xr6:coauthVersionLast="43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объемы'!$A$12:$BJ$74</definedName>
    <definedName name="_xlnm._FilterDatabase" localSheetId="5" hidden="1">'Всего фин.обеспеч.'!$A$13:$AU$74</definedName>
    <definedName name="_xlnm._FilterDatabase" localSheetId="3" hidden="1">'Дневной стационар'!$A$13:$AF$74</definedName>
    <definedName name="_xlnm._FilterDatabase" localSheetId="2" hidden="1">'Круглосуточный стационар'!$A$13:$AI$74</definedName>
    <definedName name="_xlnm._FilterDatabase" localSheetId="1" hidden="1">Поликлиника!$A$13:$DB$74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объемы'!$A$1:$AP$80</definedName>
    <definedName name="_xlnm.Print_Area" localSheetId="5">'Всего фин.обеспеч.'!$A$1:$AL$81</definedName>
    <definedName name="_xlnm.Print_Area" localSheetId="2">'Круглосуточный стационар'!$A$1:$AF$82</definedName>
    <definedName name="_xlnm.Print_Area" localSheetId="1">Поликлиника!$A$1:$DE$81</definedName>
    <definedName name="_xlnm.Print_Area" localSheetId="0">'Скорая медицинская помощь'!$A$1:$V$81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J24" i="5" l="1"/>
  <c r="T57" i="7" l="1"/>
  <c r="CW39" i="5"/>
  <c r="AT74" i="3" l="1"/>
  <c r="AS74" i="3" l="1"/>
  <c r="AG76" i="5" l="1"/>
  <c r="CX21" i="5" l="1"/>
  <c r="CW21" i="5"/>
  <c r="T79" i="8" l="1"/>
  <c r="S79" i="8"/>
  <c r="U79" i="8" l="1"/>
  <c r="H79" i="6" l="1"/>
  <c r="G79" i="6"/>
  <c r="D79" i="6"/>
  <c r="C79" i="6"/>
  <c r="CW55" i="5" l="1"/>
  <c r="L14" i="6" l="1"/>
  <c r="CX28" i="5" l="1"/>
  <c r="CW28" i="5"/>
  <c r="CX56" i="5" l="1"/>
  <c r="CW56" i="5"/>
  <c r="CF22" i="5"/>
  <c r="CX15" i="5" l="1"/>
  <c r="CW15" i="5"/>
  <c r="AK18" i="5" l="1"/>
  <c r="CX29" i="5" l="1"/>
  <c r="CW29" i="5"/>
  <c r="BY64" i="5" l="1"/>
  <c r="CX14" i="5" l="1"/>
  <c r="CW14" i="5"/>
  <c r="K14" i="6"/>
  <c r="CX18" i="5" l="1"/>
  <c r="CW18" i="5"/>
  <c r="AJ18" i="5"/>
  <c r="CR71" i="5" l="1"/>
  <c r="CR70" i="5"/>
  <c r="CA70" i="5" s="1"/>
  <c r="CR69" i="5"/>
  <c r="CA69" i="5" s="1"/>
  <c r="CR68" i="5"/>
  <c r="CA68" i="5" s="1"/>
  <c r="CR67" i="5"/>
  <c r="CA67" i="5" s="1"/>
  <c r="CR66" i="5"/>
  <c r="CA66" i="5" s="1"/>
  <c r="CR65" i="5"/>
  <c r="CA65" i="5" s="1"/>
  <c r="CR64" i="5"/>
  <c r="CA64" i="5" s="1"/>
  <c r="CR63" i="5"/>
  <c r="CR62" i="5"/>
  <c r="CA62" i="5" s="1"/>
  <c r="CR61" i="5"/>
  <c r="CA61" i="5" s="1"/>
  <c r="CR60" i="5"/>
  <c r="CA60" i="5" s="1"/>
  <c r="CR59" i="5"/>
  <c r="CR58" i="5"/>
  <c r="J57" i="7"/>
  <c r="I57" i="7"/>
  <c r="CR57" i="5"/>
  <c r="CA57" i="5" s="1"/>
  <c r="CR56" i="5"/>
  <c r="CA56" i="5" s="1"/>
  <c r="CR55" i="5"/>
  <c r="CR54" i="5"/>
  <c r="CA54" i="5" s="1"/>
  <c r="J53" i="7"/>
  <c r="I53" i="7"/>
  <c r="CR53" i="5"/>
  <c r="CA53" i="5" s="1"/>
  <c r="CR52" i="5"/>
  <c r="CA52" i="5" s="1"/>
  <c r="CR51" i="5"/>
  <c r="CA51" i="5" s="1"/>
  <c r="CR50" i="5"/>
  <c r="CA50" i="5" s="1"/>
  <c r="CR49" i="5"/>
  <c r="CR48" i="5"/>
  <c r="CA48" i="5" s="1"/>
  <c r="CR47" i="5"/>
  <c r="CA47" i="5" s="1"/>
  <c r="CR46" i="5"/>
  <c r="CA46" i="5" s="1"/>
  <c r="CR44" i="5"/>
  <c r="CA44" i="5" s="1"/>
  <c r="CR43" i="5"/>
  <c r="CA43" i="5" s="1"/>
  <c r="CR42" i="5"/>
  <c r="CA42" i="5" s="1"/>
  <c r="CR41" i="5"/>
  <c r="CA41" i="5" s="1"/>
  <c r="CR40" i="5"/>
  <c r="CA40" i="5" s="1"/>
  <c r="CR39" i="5"/>
  <c r="CA39" i="5" s="1"/>
  <c r="CR38" i="5"/>
  <c r="CA38" i="5" s="1"/>
  <c r="CR37" i="5"/>
  <c r="CA37" i="5" s="1"/>
  <c r="CR36" i="5"/>
  <c r="CA36" i="5" s="1"/>
  <c r="CR35" i="5"/>
  <c r="CA35" i="5" s="1"/>
  <c r="CR34" i="5"/>
  <c r="CA34" i="5" s="1"/>
  <c r="CR33" i="5"/>
  <c r="CA33" i="5" s="1"/>
  <c r="CR32" i="5"/>
  <c r="CR31" i="5"/>
  <c r="CA31" i="5" s="1"/>
  <c r="CR30" i="5"/>
  <c r="CA30" i="5" s="1"/>
  <c r="J29" i="7"/>
  <c r="I29" i="7"/>
  <c r="CR29" i="5"/>
  <c r="CA29" i="5" s="1"/>
  <c r="J28" i="7"/>
  <c r="I28" i="7"/>
  <c r="CR28" i="5"/>
  <c r="CA28" i="5" s="1"/>
  <c r="CR27" i="5"/>
  <c r="CA27" i="5" s="1"/>
  <c r="CR26" i="5"/>
  <c r="CA26" i="5" s="1"/>
  <c r="J25" i="7"/>
  <c r="I25" i="7"/>
  <c r="CR25" i="5"/>
  <c r="CA25" i="5" s="1"/>
  <c r="CR24" i="5"/>
  <c r="CR23" i="5"/>
  <c r="CA23" i="5" s="1"/>
  <c r="J22" i="7"/>
  <c r="I22" i="7"/>
  <c r="CR22" i="5"/>
  <c r="CA22" i="5" s="1"/>
  <c r="CR21" i="5"/>
  <c r="CA21" i="5" s="1"/>
  <c r="CR20" i="5"/>
  <c r="CR19" i="5"/>
  <c r="CA19" i="5" s="1"/>
  <c r="CR18" i="5"/>
  <c r="CA18" i="5" s="1"/>
  <c r="CR17" i="5"/>
  <c r="CA17" i="5" s="1"/>
  <c r="CR16" i="5"/>
  <c r="J15" i="7"/>
  <c r="I15" i="7"/>
  <c r="CR15" i="5"/>
  <c r="CA15" i="5" s="1"/>
  <c r="CR14" i="5"/>
  <c r="CA14" i="5" s="1"/>
  <c r="H71" i="7"/>
  <c r="G71" i="7"/>
  <c r="H70" i="7"/>
  <c r="G70" i="7"/>
  <c r="H69" i="7"/>
  <c r="G69" i="7"/>
  <c r="H68" i="7"/>
  <c r="G68" i="7"/>
  <c r="H67" i="7"/>
  <c r="G67" i="7"/>
  <c r="H66" i="7"/>
  <c r="G66" i="7"/>
  <c r="H65" i="7"/>
  <c r="G65" i="7"/>
  <c r="H64" i="7"/>
  <c r="G64" i="7"/>
  <c r="H63" i="7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A71" i="5"/>
  <c r="CA63" i="5"/>
  <c r="CA59" i="5"/>
  <c r="CA58" i="5"/>
  <c r="CA55" i="5"/>
  <c r="CA49" i="5"/>
  <c r="CA32" i="5"/>
  <c r="CA24" i="5"/>
  <c r="CA20" i="5"/>
  <c r="CA16" i="5"/>
  <c r="BK71" i="5"/>
  <c r="BK70" i="5"/>
  <c r="BK69" i="5"/>
  <c r="BK68" i="5"/>
  <c r="BK67" i="5"/>
  <c r="BK66" i="5"/>
  <c r="BK65" i="5"/>
  <c r="BK64" i="5"/>
  <c r="BK63" i="5"/>
  <c r="BK62" i="5"/>
  <c r="BK61" i="5"/>
  <c r="BK60" i="5"/>
  <c r="BK59" i="5"/>
  <c r="BK58" i="5"/>
  <c r="BK57" i="5"/>
  <c r="BK56" i="5"/>
  <c r="BK55" i="5"/>
  <c r="BK54" i="5"/>
  <c r="BK53" i="5"/>
  <c r="BK52" i="5"/>
  <c r="BK51" i="5"/>
  <c r="BK50" i="5"/>
  <c r="BK49" i="5"/>
  <c r="BK48" i="5"/>
  <c r="BK47" i="5"/>
  <c r="BK46" i="5"/>
  <c r="BK44" i="5"/>
  <c r="BK43" i="5"/>
  <c r="BK42" i="5"/>
  <c r="BK41" i="5"/>
  <c r="BK40" i="5"/>
  <c r="BK39" i="5"/>
  <c r="BK38" i="5"/>
  <c r="BK37" i="5"/>
  <c r="BK36" i="5"/>
  <c r="BK35" i="5"/>
  <c r="BK34" i="5"/>
  <c r="BK33" i="5"/>
  <c r="BK32" i="5"/>
  <c r="BK31" i="5"/>
  <c r="BK30" i="5"/>
  <c r="BK29" i="5"/>
  <c r="BK28" i="5"/>
  <c r="BK27" i="5"/>
  <c r="BK26" i="5"/>
  <c r="BK25" i="5"/>
  <c r="BK24" i="5"/>
  <c r="BK23" i="5"/>
  <c r="BK22" i="5"/>
  <c r="BK21" i="5"/>
  <c r="BK20" i="5"/>
  <c r="BK19" i="5"/>
  <c r="BK18" i="5"/>
  <c r="BK17" i="5"/>
  <c r="BK16" i="5"/>
  <c r="BK15" i="5"/>
  <c r="BK14" i="5"/>
  <c r="AE71" i="5"/>
  <c r="AE70" i="5"/>
  <c r="AE69" i="5"/>
  <c r="AE68" i="5"/>
  <c r="AE67" i="5"/>
  <c r="AE66" i="5"/>
  <c r="AE65" i="5"/>
  <c r="AE64" i="5"/>
  <c r="AE63" i="5"/>
  <c r="AE62" i="5"/>
  <c r="AE61" i="5"/>
  <c r="AE60" i="5"/>
  <c r="AE59" i="5"/>
  <c r="AE58" i="5"/>
  <c r="AE57" i="5"/>
  <c r="AE56" i="5"/>
  <c r="AE55" i="5"/>
  <c r="AE54" i="5"/>
  <c r="AE53" i="5"/>
  <c r="AE52" i="5"/>
  <c r="AE51" i="5"/>
  <c r="AE50" i="5"/>
  <c r="AE49" i="5"/>
  <c r="AE48" i="5"/>
  <c r="AE47" i="5"/>
  <c r="AE46" i="5"/>
  <c r="AE44" i="5"/>
  <c r="AE43" i="5"/>
  <c r="AE42" i="5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I71" i="5"/>
  <c r="H71" i="5"/>
  <c r="I70" i="5"/>
  <c r="H70" i="5"/>
  <c r="I69" i="5"/>
  <c r="H69" i="5"/>
  <c r="I68" i="5"/>
  <c r="H68" i="5"/>
  <c r="I67" i="5"/>
  <c r="H67" i="5"/>
  <c r="I66" i="5"/>
  <c r="H66" i="5"/>
  <c r="I65" i="5"/>
  <c r="H65" i="5"/>
  <c r="I64" i="5"/>
  <c r="H64" i="5"/>
  <c r="I63" i="5"/>
  <c r="H63" i="5"/>
  <c r="I62" i="5"/>
  <c r="H62" i="5"/>
  <c r="I61" i="5"/>
  <c r="H61" i="5"/>
  <c r="I60" i="5"/>
  <c r="H60" i="5"/>
  <c r="I59" i="5"/>
  <c r="H59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M25" i="7" l="1"/>
  <c r="CX17" i="5" l="1"/>
  <c r="CW17" i="5"/>
  <c r="R28" i="5" l="1"/>
  <c r="R80" i="5" l="1"/>
  <c r="Q80" i="5"/>
  <c r="M78" i="5"/>
  <c r="L78" i="5"/>
  <c r="L76" i="5"/>
  <c r="G78" i="5"/>
  <c r="F78" i="5"/>
  <c r="F76" i="5"/>
  <c r="F79" i="5" s="1"/>
  <c r="F81" i="5" s="1"/>
  <c r="Q78" i="5" l="1"/>
  <c r="R78" i="5"/>
  <c r="L79" i="5"/>
  <c r="L81" i="5" s="1"/>
  <c r="Q81" i="5" s="1"/>
  <c r="Q76" i="5"/>
  <c r="R73" i="5"/>
  <c r="Q73" i="5"/>
  <c r="R72" i="5"/>
  <c r="Q72" i="5"/>
  <c r="R71" i="5"/>
  <c r="Q71" i="5"/>
  <c r="R70" i="5"/>
  <c r="Q70" i="5"/>
  <c r="R69" i="5"/>
  <c r="Q69" i="5"/>
  <c r="R68" i="5"/>
  <c r="Q68" i="5"/>
  <c r="R67" i="5"/>
  <c r="Q67" i="5"/>
  <c r="R66" i="5"/>
  <c r="Q66" i="5"/>
  <c r="R65" i="5"/>
  <c r="Q65" i="5"/>
  <c r="R64" i="5"/>
  <c r="Q64" i="5"/>
  <c r="R63" i="5"/>
  <c r="Q63" i="5"/>
  <c r="R62" i="5"/>
  <c r="Q62" i="5"/>
  <c r="R61" i="5"/>
  <c r="Q61" i="5"/>
  <c r="R60" i="5"/>
  <c r="Q60" i="5"/>
  <c r="R59" i="5"/>
  <c r="Q59" i="5"/>
  <c r="R58" i="5"/>
  <c r="Q58" i="5"/>
  <c r="R57" i="5"/>
  <c r="Q57" i="5"/>
  <c r="R56" i="5"/>
  <c r="Q56" i="5"/>
  <c r="R54" i="5"/>
  <c r="Q54" i="5"/>
  <c r="R53" i="5"/>
  <c r="Q53" i="5"/>
  <c r="R52" i="5"/>
  <c r="Q52" i="5"/>
  <c r="R51" i="5"/>
  <c r="Q51" i="5"/>
  <c r="R50" i="5"/>
  <c r="Q50" i="5"/>
  <c r="R40" i="5"/>
  <c r="Q40" i="5"/>
  <c r="R32" i="5"/>
  <c r="Q32" i="5"/>
  <c r="R30" i="5"/>
  <c r="Q30" i="5"/>
  <c r="R29" i="5"/>
  <c r="Q29" i="5"/>
  <c r="Q28" i="5"/>
  <c r="R27" i="5"/>
  <c r="Q27" i="5"/>
  <c r="R26" i="5"/>
  <c r="Q26" i="5"/>
  <c r="R19" i="5"/>
  <c r="Q19" i="5"/>
  <c r="R17" i="5"/>
  <c r="Q17" i="5"/>
  <c r="R16" i="5"/>
  <c r="Q16" i="5"/>
  <c r="R15" i="5"/>
  <c r="Q15" i="5"/>
  <c r="R14" i="5"/>
  <c r="Q14" i="5"/>
  <c r="M48" i="5"/>
  <c r="R48" i="5" s="1"/>
  <c r="L48" i="5"/>
  <c r="Q48" i="5" s="1"/>
  <c r="M45" i="5"/>
  <c r="R45" i="5" s="1"/>
  <c r="L45" i="5"/>
  <c r="Q45" i="5" s="1"/>
  <c r="M23" i="5"/>
  <c r="R23" i="5" s="1"/>
  <c r="L23" i="5"/>
  <c r="Q23" i="5" s="1"/>
  <c r="G74" i="5"/>
  <c r="F74" i="5"/>
  <c r="Q79" i="5" l="1"/>
  <c r="AM71" i="3"/>
  <c r="AM70" i="3"/>
  <c r="AM69" i="3"/>
  <c r="AM68" i="3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N78" i="7"/>
  <c r="M78" i="7"/>
  <c r="N76" i="7"/>
  <c r="M76" i="7"/>
  <c r="F78" i="7"/>
  <c r="E78" i="7"/>
  <c r="D78" i="7"/>
  <c r="C78" i="7"/>
  <c r="F76" i="7"/>
  <c r="D76" i="7"/>
  <c r="C76" i="7"/>
  <c r="J79" i="6"/>
  <c r="I79" i="6"/>
  <c r="D78" i="6"/>
  <c r="C78" i="6"/>
  <c r="D76" i="6"/>
  <c r="C76" i="6"/>
  <c r="BY80" i="5"/>
  <c r="BX80" i="5"/>
  <c r="BY78" i="5"/>
  <c r="BX78" i="5"/>
  <c r="BY76" i="5"/>
  <c r="BX76" i="5"/>
  <c r="BI78" i="5"/>
  <c r="BH78" i="5"/>
  <c r="S77" i="8" s="1"/>
  <c r="BI76" i="5"/>
  <c r="BH76" i="5"/>
  <c r="S76" i="8" s="1"/>
  <c r="AS78" i="5"/>
  <c r="AR78" i="5"/>
  <c r="AS76" i="5"/>
  <c r="AR76" i="5"/>
  <c r="AC78" i="5"/>
  <c r="AB78" i="5"/>
  <c r="AC76" i="5"/>
  <c r="AB76" i="5"/>
  <c r="K78" i="5"/>
  <c r="J78" i="5"/>
  <c r="E78" i="5"/>
  <c r="D78" i="5"/>
  <c r="K76" i="5"/>
  <c r="J76" i="5"/>
  <c r="E76" i="5"/>
  <c r="D76" i="5"/>
  <c r="I78" i="4"/>
  <c r="H78" i="4"/>
  <c r="E78" i="4"/>
  <c r="D78" i="4"/>
  <c r="I76" i="4"/>
  <c r="H76" i="4"/>
  <c r="E76" i="4"/>
  <c r="D76" i="4"/>
  <c r="F71" i="7"/>
  <c r="E71" i="7"/>
  <c r="D71" i="7"/>
  <c r="C71" i="7"/>
  <c r="F70" i="7"/>
  <c r="E70" i="7"/>
  <c r="D70" i="7"/>
  <c r="C70" i="7"/>
  <c r="F69" i="7"/>
  <c r="E69" i="7"/>
  <c r="D69" i="7"/>
  <c r="C69" i="7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D3" i="7" s="1"/>
  <c r="C64" i="7"/>
  <c r="C3" i="7" s="1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T71" i="6"/>
  <c r="S71" i="6"/>
  <c r="T70" i="6"/>
  <c r="S70" i="6"/>
  <c r="T69" i="6"/>
  <c r="S69" i="6"/>
  <c r="T68" i="6"/>
  <c r="S68" i="6"/>
  <c r="T67" i="6"/>
  <c r="S67" i="6"/>
  <c r="T66" i="6"/>
  <c r="S66" i="6"/>
  <c r="T65" i="6"/>
  <c r="S65" i="6"/>
  <c r="T64" i="6"/>
  <c r="S64" i="6"/>
  <c r="T63" i="6"/>
  <c r="S63" i="6"/>
  <c r="T62" i="6"/>
  <c r="S62" i="6"/>
  <c r="T61" i="6"/>
  <c r="S61" i="6"/>
  <c r="T60" i="6"/>
  <c r="S60" i="6"/>
  <c r="T59" i="6"/>
  <c r="S59" i="6"/>
  <c r="T58" i="6"/>
  <c r="S58" i="6"/>
  <c r="T57" i="6"/>
  <c r="S57" i="6"/>
  <c r="T56" i="6"/>
  <c r="S56" i="6"/>
  <c r="T55" i="6"/>
  <c r="S55" i="6"/>
  <c r="T54" i="6"/>
  <c r="S54" i="6"/>
  <c r="T53" i="6"/>
  <c r="S53" i="6"/>
  <c r="T52" i="6"/>
  <c r="S52" i="6"/>
  <c r="T51" i="6"/>
  <c r="S51" i="6"/>
  <c r="T50" i="6"/>
  <c r="S50" i="6"/>
  <c r="T49" i="6"/>
  <c r="S49" i="6"/>
  <c r="T48" i="6"/>
  <c r="S48" i="6"/>
  <c r="T47" i="6"/>
  <c r="S47" i="6"/>
  <c r="T46" i="6"/>
  <c r="S46" i="6"/>
  <c r="T45" i="6"/>
  <c r="S45" i="6"/>
  <c r="T44" i="6"/>
  <c r="S44" i="6"/>
  <c r="T43" i="6"/>
  <c r="S43" i="6"/>
  <c r="T42" i="6"/>
  <c r="S42" i="6"/>
  <c r="T41" i="6"/>
  <c r="S41" i="6"/>
  <c r="T40" i="6"/>
  <c r="S40" i="6"/>
  <c r="T39" i="6"/>
  <c r="S39" i="6"/>
  <c r="T38" i="6"/>
  <c r="S38" i="6"/>
  <c r="T37" i="6"/>
  <c r="S37" i="6"/>
  <c r="T36" i="6"/>
  <c r="S36" i="6"/>
  <c r="T35" i="6"/>
  <c r="S35" i="6"/>
  <c r="T34" i="6"/>
  <c r="S34" i="6"/>
  <c r="T33" i="6"/>
  <c r="S33" i="6"/>
  <c r="T32" i="6"/>
  <c r="S32" i="6"/>
  <c r="T31" i="6"/>
  <c r="S31" i="6"/>
  <c r="T30" i="6"/>
  <c r="S30" i="6"/>
  <c r="T29" i="6"/>
  <c r="S29" i="6"/>
  <c r="T28" i="6"/>
  <c r="S28" i="6"/>
  <c r="T27" i="6"/>
  <c r="S27" i="6"/>
  <c r="T26" i="6"/>
  <c r="S26" i="6"/>
  <c r="T25" i="6"/>
  <c r="S25" i="6"/>
  <c r="T24" i="6"/>
  <c r="S24" i="6"/>
  <c r="T23" i="6"/>
  <c r="S23" i="6"/>
  <c r="T22" i="6"/>
  <c r="S22" i="6"/>
  <c r="T21" i="6"/>
  <c r="S21" i="6"/>
  <c r="T20" i="6"/>
  <c r="S20" i="6"/>
  <c r="T19" i="6"/>
  <c r="S19" i="6"/>
  <c r="T18" i="6"/>
  <c r="S18" i="6"/>
  <c r="T17" i="6"/>
  <c r="S17" i="6"/>
  <c r="T16" i="6"/>
  <c r="S16" i="6"/>
  <c r="T15" i="6"/>
  <c r="S15" i="6"/>
  <c r="T14" i="6"/>
  <c r="S14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CP71" i="5"/>
  <c r="CO71" i="5"/>
  <c r="CP70" i="5"/>
  <c r="CO70" i="5"/>
  <c r="CP69" i="5"/>
  <c r="CO69" i="5"/>
  <c r="CP68" i="5"/>
  <c r="CO68" i="5"/>
  <c r="CP67" i="5"/>
  <c r="CO67" i="5"/>
  <c r="CP66" i="5"/>
  <c r="CO66" i="5"/>
  <c r="CP65" i="5"/>
  <c r="CO65" i="5"/>
  <c r="CP64" i="5"/>
  <c r="CO64" i="5"/>
  <c r="CP63" i="5"/>
  <c r="CO63" i="5"/>
  <c r="CP62" i="5"/>
  <c r="CO62" i="5"/>
  <c r="CP61" i="5"/>
  <c r="CO61" i="5"/>
  <c r="CP60" i="5"/>
  <c r="CO60" i="5"/>
  <c r="CP59" i="5"/>
  <c r="CO59" i="5"/>
  <c r="CP58" i="5"/>
  <c r="CO58" i="5"/>
  <c r="CP57" i="5"/>
  <c r="CO57" i="5"/>
  <c r="CP56" i="5"/>
  <c r="CO56" i="5"/>
  <c r="CP55" i="5"/>
  <c r="CO55" i="5"/>
  <c r="CP54" i="5"/>
  <c r="CO54" i="5"/>
  <c r="CP53" i="5"/>
  <c r="CO53" i="5"/>
  <c r="CP52" i="5"/>
  <c r="CO52" i="5"/>
  <c r="CP51" i="5"/>
  <c r="CO51" i="5"/>
  <c r="CP50" i="5"/>
  <c r="CO50" i="5"/>
  <c r="CP49" i="5"/>
  <c r="CO49" i="5"/>
  <c r="CP48" i="5"/>
  <c r="CO48" i="5"/>
  <c r="CP47" i="5"/>
  <c r="CO47" i="5"/>
  <c r="CP46" i="5"/>
  <c r="CO46" i="5"/>
  <c r="CP45" i="5"/>
  <c r="CO45" i="5"/>
  <c r="CP44" i="5"/>
  <c r="CO44" i="5"/>
  <c r="CP43" i="5"/>
  <c r="CO43" i="5"/>
  <c r="CP42" i="5"/>
  <c r="CO42" i="5"/>
  <c r="CP41" i="5"/>
  <c r="CO41" i="5"/>
  <c r="CP40" i="5"/>
  <c r="CO40" i="5"/>
  <c r="CP39" i="5"/>
  <c r="CO39" i="5"/>
  <c r="CP38" i="5"/>
  <c r="CO38" i="5"/>
  <c r="CP37" i="5"/>
  <c r="CO37" i="5"/>
  <c r="CP36" i="5"/>
  <c r="CO36" i="5"/>
  <c r="CP35" i="5"/>
  <c r="CO35" i="5"/>
  <c r="CP34" i="5"/>
  <c r="CO34" i="5"/>
  <c r="CP33" i="5"/>
  <c r="CO33" i="5"/>
  <c r="CP32" i="5"/>
  <c r="CO32" i="5"/>
  <c r="CP31" i="5"/>
  <c r="CO31" i="5"/>
  <c r="CP30" i="5"/>
  <c r="CO30" i="5"/>
  <c r="CP29" i="5"/>
  <c r="CO29" i="5"/>
  <c r="CP28" i="5"/>
  <c r="CO28" i="5"/>
  <c r="CP27" i="5"/>
  <c r="CO27" i="5"/>
  <c r="CP26" i="5"/>
  <c r="CO26" i="5"/>
  <c r="CP25" i="5"/>
  <c r="CO25" i="5"/>
  <c r="CP24" i="5"/>
  <c r="CO24" i="5"/>
  <c r="CP23" i="5"/>
  <c r="CO23" i="5"/>
  <c r="CP22" i="5"/>
  <c r="CO22" i="5"/>
  <c r="CP21" i="5"/>
  <c r="CO21" i="5"/>
  <c r="CP20" i="5"/>
  <c r="CO20" i="5"/>
  <c r="CP19" i="5"/>
  <c r="CO19" i="5"/>
  <c r="CP18" i="5"/>
  <c r="CO18" i="5"/>
  <c r="CP17" i="5"/>
  <c r="CO17" i="5"/>
  <c r="CP16" i="5"/>
  <c r="CO16" i="5"/>
  <c r="CP15" i="5"/>
  <c r="CO15" i="5"/>
  <c r="CP14" i="5"/>
  <c r="CO14" i="5"/>
  <c r="BY71" i="5"/>
  <c r="BX71" i="5"/>
  <c r="BY70" i="5"/>
  <c r="BX70" i="5"/>
  <c r="BY69" i="5"/>
  <c r="BX69" i="5"/>
  <c r="BY68" i="5"/>
  <c r="BX68" i="5"/>
  <c r="BY67" i="5"/>
  <c r="BX67" i="5"/>
  <c r="BY66" i="5"/>
  <c r="BX66" i="5"/>
  <c r="BY65" i="5"/>
  <c r="BX65" i="5"/>
  <c r="BX64" i="5"/>
  <c r="BY63" i="5"/>
  <c r="BX63" i="5"/>
  <c r="BY62" i="5"/>
  <c r="BX62" i="5"/>
  <c r="BY61" i="5"/>
  <c r="BX61" i="5"/>
  <c r="BY60" i="5"/>
  <c r="BX60" i="5"/>
  <c r="BY59" i="5"/>
  <c r="BX59" i="5"/>
  <c r="BY58" i="5"/>
  <c r="BX58" i="5"/>
  <c r="BY57" i="5"/>
  <c r="BX57" i="5"/>
  <c r="BY56" i="5"/>
  <c r="BX56" i="5"/>
  <c r="BY55" i="5"/>
  <c r="BX55" i="5"/>
  <c r="BY54" i="5"/>
  <c r="BX54" i="5"/>
  <c r="BY53" i="5"/>
  <c r="BX53" i="5"/>
  <c r="BY52" i="5"/>
  <c r="BX52" i="5"/>
  <c r="BY51" i="5"/>
  <c r="BX51" i="5"/>
  <c r="BY50" i="5"/>
  <c r="BX50" i="5"/>
  <c r="BY49" i="5"/>
  <c r="BX49" i="5"/>
  <c r="BY48" i="5"/>
  <c r="BX48" i="5"/>
  <c r="BY47" i="5"/>
  <c r="BX47" i="5"/>
  <c r="BY46" i="5"/>
  <c r="BX46" i="5"/>
  <c r="BY45" i="5"/>
  <c r="BX45" i="5"/>
  <c r="BY44" i="5"/>
  <c r="BX44" i="5"/>
  <c r="BY43" i="5"/>
  <c r="BX43" i="5"/>
  <c r="BY42" i="5"/>
  <c r="BX42" i="5"/>
  <c r="BY41" i="5"/>
  <c r="BX41" i="5"/>
  <c r="BY40" i="5"/>
  <c r="BX40" i="5"/>
  <c r="BY39" i="5"/>
  <c r="BX39" i="5"/>
  <c r="BY38" i="5"/>
  <c r="BX38" i="5"/>
  <c r="BY37" i="5"/>
  <c r="BX37" i="5"/>
  <c r="BY36" i="5"/>
  <c r="BX36" i="5"/>
  <c r="BY35" i="5"/>
  <c r="BX35" i="5"/>
  <c r="BY34" i="5"/>
  <c r="BX34" i="5"/>
  <c r="BY33" i="5"/>
  <c r="BX33" i="5"/>
  <c r="BY32" i="5"/>
  <c r="BX32" i="5"/>
  <c r="BY31" i="5"/>
  <c r="BX31" i="5"/>
  <c r="BY30" i="5"/>
  <c r="BX30" i="5"/>
  <c r="BY29" i="5"/>
  <c r="BX29" i="5"/>
  <c r="BY28" i="5"/>
  <c r="BX28" i="5"/>
  <c r="BY27" i="5"/>
  <c r="BX27" i="5"/>
  <c r="BY26" i="5"/>
  <c r="BX26" i="5"/>
  <c r="BY25" i="5"/>
  <c r="BX25" i="5"/>
  <c r="BY24" i="5"/>
  <c r="BX24" i="5"/>
  <c r="BY23" i="5"/>
  <c r="BX23" i="5"/>
  <c r="BY22" i="5"/>
  <c r="BX22" i="5"/>
  <c r="BY21" i="5"/>
  <c r="BX21" i="5"/>
  <c r="BY20" i="5"/>
  <c r="BX20" i="5"/>
  <c r="BY19" i="5"/>
  <c r="BX19" i="5"/>
  <c r="BY18" i="5"/>
  <c r="BX18" i="5"/>
  <c r="BY17" i="5"/>
  <c r="BX17" i="5"/>
  <c r="BY16" i="5"/>
  <c r="BX16" i="5"/>
  <c r="BY15" i="5"/>
  <c r="BX15" i="5"/>
  <c r="BY14" i="5"/>
  <c r="BX14" i="5"/>
  <c r="BI71" i="5"/>
  <c r="BH71" i="5"/>
  <c r="BI70" i="5"/>
  <c r="BH70" i="5"/>
  <c r="BI69" i="5"/>
  <c r="BH69" i="5"/>
  <c r="BI68" i="5"/>
  <c r="BH68" i="5"/>
  <c r="BI67" i="5"/>
  <c r="BH67" i="5"/>
  <c r="BI66" i="5"/>
  <c r="BH66" i="5"/>
  <c r="BI65" i="5"/>
  <c r="BH65" i="5"/>
  <c r="BI64" i="5"/>
  <c r="BH64" i="5"/>
  <c r="BI63" i="5"/>
  <c r="BH63" i="5"/>
  <c r="BI62" i="5"/>
  <c r="BH62" i="5"/>
  <c r="BI61" i="5"/>
  <c r="BH61" i="5"/>
  <c r="BI60" i="5"/>
  <c r="BH60" i="5"/>
  <c r="BI59" i="5"/>
  <c r="BH59" i="5"/>
  <c r="BI58" i="5"/>
  <c r="BH58" i="5"/>
  <c r="BI57" i="5"/>
  <c r="BH57" i="5"/>
  <c r="BI56" i="5"/>
  <c r="BH56" i="5"/>
  <c r="BI55" i="5"/>
  <c r="BH55" i="5"/>
  <c r="BI54" i="5"/>
  <c r="BH54" i="5"/>
  <c r="BI53" i="5"/>
  <c r="BH53" i="5"/>
  <c r="BI52" i="5"/>
  <c r="BH52" i="5"/>
  <c r="BI51" i="5"/>
  <c r="BH51" i="5"/>
  <c r="BI50" i="5"/>
  <c r="BH50" i="5"/>
  <c r="BI49" i="5"/>
  <c r="BH49" i="5"/>
  <c r="BI48" i="5"/>
  <c r="BH48" i="5"/>
  <c r="BI47" i="5"/>
  <c r="BH47" i="5"/>
  <c r="BI46" i="5"/>
  <c r="BH46" i="5"/>
  <c r="BI45" i="5"/>
  <c r="BH45" i="5"/>
  <c r="BI44" i="5"/>
  <c r="BH44" i="5"/>
  <c r="BI43" i="5"/>
  <c r="BH43" i="5"/>
  <c r="BI42" i="5"/>
  <c r="BH42" i="5"/>
  <c r="BI41" i="5"/>
  <c r="BH41" i="5"/>
  <c r="BI40" i="5"/>
  <c r="BH40" i="5"/>
  <c r="BI39" i="5"/>
  <c r="BH39" i="5"/>
  <c r="BI38" i="5"/>
  <c r="BH38" i="5"/>
  <c r="BI37" i="5"/>
  <c r="BH37" i="5"/>
  <c r="BI36" i="5"/>
  <c r="BH36" i="5"/>
  <c r="BI35" i="5"/>
  <c r="BH35" i="5"/>
  <c r="BI34" i="5"/>
  <c r="BH34" i="5"/>
  <c r="BI33" i="5"/>
  <c r="BH33" i="5"/>
  <c r="BI32" i="5"/>
  <c r="BH32" i="5"/>
  <c r="BI31" i="5"/>
  <c r="BH31" i="5"/>
  <c r="BI30" i="5"/>
  <c r="BH30" i="5"/>
  <c r="BI29" i="5"/>
  <c r="BH29" i="5"/>
  <c r="BI28" i="5"/>
  <c r="BH28" i="5"/>
  <c r="BI27" i="5"/>
  <c r="BH27" i="5"/>
  <c r="BI26" i="5"/>
  <c r="BH26" i="5"/>
  <c r="BI25" i="5"/>
  <c r="BH25" i="5"/>
  <c r="BI24" i="5"/>
  <c r="BH24" i="5"/>
  <c r="BI23" i="5"/>
  <c r="BH23" i="5"/>
  <c r="BI22" i="5"/>
  <c r="BH22" i="5"/>
  <c r="BI21" i="5"/>
  <c r="BH21" i="5"/>
  <c r="BI20" i="5"/>
  <c r="BH20" i="5"/>
  <c r="BI19" i="5"/>
  <c r="BH19" i="5"/>
  <c r="BI18" i="5"/>
  <c r="BH18" i="5"/>
  <c r="BI17" i="5"/>
  <c r="BH17" i="5"/>
  <c r="BI16" i="5"/>
  <c r="BH16" i="5"/>
  <c r="BI15" i="5"/>
  <c r="BH15" i="5"/>
  <c r="BI14" i="5"/>
  <c r="BH14" i="5"/>
  <c r="AS71" i="5"/>
  <c r="AR71" i="5"/>
  <c r="AS70" i="5"/>
  <c r="AR70" i="5"/>
  <c r="AS69" i="5"/>
  <c r="AR69" i="5"/>
  <c r="AS68" i="5"/>
  <c r="AR68" i="5"/>
  <c r="AS67" i="5"/>
  <c r="AR67" i="5"/>
  <c r="AS66" i="5"/>
  <c r="AR66" i="5"/>
  <c r="AS65" i="5"/>
  <c r="AR65" i="5"/>
  <c r="AS64" i="5"/>
  <c r="AR64" i="5"/>
  <c r="AS63" i="5"/>
  <c r="AR63" i="5"/>
  <c r="AS62" i="5"/>
  <c r="AR62" i="5"/>
  <c r="AS61" i="5"/>
  <c r="AR61" i="5"/>
  <c r="AS60" i="5"/>
  <c r="AR60" i="5"/>
  <c r="AS59" i="5"/>
  <c r="AR59" i="5"/>
  <c r="AS58" i="5"/>
  <c r="AR58" i="5"/>
  <c r="AS57" i="5"/>
  <c r="AR57" i="5"/>
  <c r="AS56" i="5"/>
  <c r="AR56" i="5"/>
  <c r="AS55" i="5"/>
  <c r="AR55" i="5"/>
  <c r="AS54" i="5"/>
  <c r="AR54" i="5"/>
  <c r="AS53" i="5"/>
  <c r="AR53" i="5"/>
  <c r="AS52" i="5"/>
  <c r="AR52" i="5"/>
  <c r="AS51" i="5"/>
  <c r="AR51" i="5"/>
  <c r="AS50" i="5"/>
  <c r="AR50" i="5"/>
  <c r="AS49" i="5"/>
  <c r="AR49" i="5"/>
  <c r="AS48" i="5"/>
  <c r="AR48" i="5"/>
  <c r="AS47" i="5"/>
  <c r="AR47" i="5"/>
  <c r="AS46" i="5"/>
  <c r="AR46" i="5"/>
  <c r="AS45" i="5"/>
  <c r="AR45" i="5"/>
  <c r="AS44" i="5"/>
  <c r="AR44" i="5"/>
  <c r="AS43" i="5"/>
  <c r="AR43" i="5"/>
  <c r="AS42" i="5"/>
  <c r="AR42" i="5"/>
  <c r="AS41" i="5"/>
  <c r="AR41" i="5"/>
  <c r="AS40" i="5"/>
  <c r="AR40" i="5"/>
  <c r="AS39" i="5"/>
  <c r="AR39" i="5"/>
  <c r="AS38" i="5"/>
  <c r="AR38" i="5"/>
  <c r="AS37" i="5"/>
  <c r="AR37" i="5"/>
  <c r="AS36" i="5"/>
  <c r="AR36" i="5"/>
  <c r="AS35" i="5"/>
  <c r="AR35" i="5"/>
  <c r="AS34" i="5"/>
  <c r="AR34" i="5"/>
  <c r="AS33" i="5"/>
  <c r="AR33" i="5"/>
  <c r="AS32" i="5"/>
  <c r="AR32" i="5"/>
  <c r="AS31" i="5"/>
  <c r="AR31" i="5"/>
  <c r="AS30" i="5"/>
  <c r="AR30" i="5"/>
  <c r="AS29" i="5"/>
  <c r="AR29" i="5"/>
  <c r="AS28" i="5"/>
  <c r="AR28" i="5"/>
  <c r="AS27" i="5"/>
  <c r="AR27" i="5"/>
  <c r="AS26" i="5"/>
  <c r="AR26" i="5"/>
  <c r="AS25" i="5"/>
  <c r="AR25" i="5"/>
  <c r="AS24" i="5"/>
  <c r="AR24" i="5"/>
  <c r="AS23" i="5"/>
  <c r="AR23" i="5"/>
  <c r="AS22" i="5"/>
  <c r="AR22" i="5"/>
  <c r="AS21" i="5"/>
  <c r="AR21" i="5"/>
  <c r="AS20" i="5"/>
  <c r="AR20" i="5"/>
  <c r="AS19" i="5"/>
  <c r="AR19" i="5"/>
  <c r="AS18" i="5"/>
  <c r="AR18" i="5"/>
  <c r="AS17" i="5"/>
  <c r="AR17" i="5"/>
  <c r="AS16" i="5"/>
  <c r="AR16" i="5"/>
  <c r="AS15" i="5"/>
  <c r="AR15" i="5"/>
  <c r="AS14" i="5"/>
  <c r="AR14" i="5"/>
  <c r="AC71" i="5"/>
  <c r="AB71" i="5"/>
  <c r="AC70" i="5"/>
  <c r="AB70" i="5"/>
  <c r="AC69" i="5"/>
  <c r="AB69" i="5"/>
  <c r="AC68" i="5"/>
  <c r="AB68" i="5"/>
  <c r="AC67" i="5"/>
  <c r="AB67" i="5"/>
  <c r="AC66" i="5"/>
  <c r="AB66" i="5"/>
  <c r="AC65" i="5"/>
  <c r="AB65" i="5"/>
  <c r="AC64" i="5"/>
  <c r="AB64" i="5"/>
  <c r="AC63" i="5"/>
  <c r="AB63" i="5"/>
  <c r="AC62" i="5"/>
  <c r="AB62" i="5"/>
  <c r="AC61" i="5"/>
  <c r="AB61" i="5"/>
  <c r="AC60" i="5"/>
  <c r="AB60" i="5"/>
  <c r="AC59" i="5"/>
  <c r="AB59" i="5"/>
  <c r="AC58" i="5"/>
  <c r="AB58" i="5"/>
  <c r="AC57" i="5"/>
  <c r="AB57" i="5"/>
  <c r="AC56" i="5"/>
  <c r="AB56" i="5"/>
  <c r="AC55" i="5"/>
  <c r="AB55" i="5"/>
  <c r="AC54" i="5"/>
  <c r="AB54" i="5"/>
  <c r="AC53" i="5"/>
  <c r="AB53" i="5"/>
  <c r="AC52" i="5"/>
  <c r="AB52" i="5"/>
  <c r="AC51" i="5"/>
  <c r="AB51" i="5"/>
  <c r="AC50" i="5"/>
  <c r="AB50" i="5"/>
  <c r="AC49" i="5"/>
  <c r="AB49" i="5"/>
  <c r="AC48" i="5"/>
  <c r="AB48" i="5"/>
  <c r="AC47" i="5"/>
  <c r="AB47" i="5"/>
  <c r="AC46" i="5"/>
  <c r="AB46" i="5"/>
  <c r="AC45" i="5"/>
  <c r="AB45" i="5"/>
  <c r="AC44" i="5"/>
  <c r="AB44" i="5"/>
  <c r="AC43" i="5"/>
  <c r="AB43" i="5"/>
  <c r="AC42" i="5"/>
  <c r="AB42" i="5"/>
  <c r="AC41" i="5"/>
  <c r="AB41" i="5"/>
  <c r="AC40" i="5"/>
  <c r="AB40" i="5"/>
  <c r="AC39" i="5"/>
  <c r="AB39" i="5"/>
  <c r="AC38" i="5"/>
  <c r="AB38" i="5"/>
  <c r="AC37" i="5"/>
  <c r="AB37" i="5"/>
  <c r="AC36" i="5"/>
  <c r="AB36" i="5"/>
  <c r="AC35" i="5"/>
  <c r="AB35" i="5"/>
  <c r="AC34" i="5"/>
  <c r="AB34" i="5"/>
  <c r="AC33" i="5"/>
  <c r="AB33" i="5"/>
  <c r="AC32" i="5"/>
  <c r="AB32" i="5"/>
  <c r="AC31" i="5"/>
  <c r="AB31" i="5"/>
  <c r="AC30" i="5"/>
  <c r="AB30" i="5"/>
  <c r="AC29" i="5"/>
  <c r="AB29" i="5"/>
  <c r="AC28" i="5"/>
  <c r="AB28" i="5"/>
  <c r="AC27" i="5"/>
  <c r="AB27" i="5"/>
  <c r="AC26" i="5"/>
  <c r="AB26" i="5"/>
  <c r="AC25" i="5"/>
  <c r="AB25" i="5"/>
  <c r="AC24" i="5"/>
  <c r="AB24" i="5"/>
  <c r="AC23" i="5"/>
  <c r="AB23" i="5"/>
  <c r="AC22" i="5"/>
  <c r="AB22" i="5"/>
  <c r="AC21" i="5"/>
  <c r="AB21" i="5"/>
  <c r="AC20" i="5"/>
  <c r="AB20" i="5"/>
  <c r="AC19" i="5"/>
  <c r="AB19" i="5"/>
  <c r="AC18" i="5"/>
  <c r="AB18" i="5"/>
  <c r="AC17" i="5"/>
  <c r="AB17" i="5"/>
  <c r="AC16" i="5"/>
  <c r="AB16" i="5"/>
  <c r="AC15" i="5"/>
  <c r="AB15" i="5"/>
  <c r="AC14" i="5"/>
  <c r="AB14" i="5"/>
  <c r="E71" i="5"/>
  <c r="D71" i="5"/>
  <c r="E70" i="5"/>
  <c r="D70" i="5"/>
  <c r="E69" i="5"/>
  <c r="D69" i="5"/>
  <c r="E68" i="5"/>
  <c r="D68" i="5"/>
  <c r="E67" i="5"/>
  <c r="D67" i="5"/>
  <c r="E66" i="5"/>
  <c r="D66" i="5"/>
  <c r="E65" i="5"/>
  <c r="D65" i="5"/>
  <c r="E64" i="5"/>
  <c r="D64" i="5"/>
  <c r="E63" i="5"/>
  <c r="D63" i="5"/>
  <c r="E62" i="5"/>
  <c r="D62" i="5"/>
  <c r="E61" i="5"/>
  <c r="D61" i="5"/>
  <c r="E60" i="5"/>
  <c r="D60" i="5"/>
  <c r="E59" i="5"/>
  <c r="D59" i="5"/>
  <c r="E58" i="5"/>
  <c r="D58" i="5"/>
  <c r="E57" i="5"/>
  <c r="D57" i="5"/>
  <c r="E56" i="5"/>
  <c r="D56" i="5"/>
  <c r="E54" i="5"/>
  <c r="D54" i="5"/>
  <c r="E53" i="5"/>
  <c r="D53" i="5"/>
  <c r="E52" i="5"/>
  <c r="D52" i="5"/>
  <c r="E51" i="5"/>
  <c r="D51" i="5"/>
  <c r="E50" i="5"/>
  <c r="D50" i="5"/>
  <c r="D49" i="5"/>
  <c r="E48" i="5"/>
  <c r="D48" i="5"/>
  <c r="E45" i="5"/>
  <c r="D45" i="5"/>
  <c r="D43" i="5"/>
  <c r="D42" i="5"/>
  <c r="D41" i="5"/>
  <c r="D39" i="5"/>
  <c r="D38" i="5"/>
  <c r="D36" i="5"/>
  <c r="D35" i="5"/>
  <c r="D34" i="5"/>
  <c r="D33" i="5"/>
  <c r="E32" i="5"/>
  <c r="D32" i="5"/>
  <c r="D31" i="5"/>
  <c r="E30" i="5"/>
  <c r="D30" i="5"/>
  <c r="E27" i="5"/>
  <c r="D27" i="5"/>
  <c r="E26" i="5"/>
  <c r="D26" i="5"/>
  <c r="E23" i="5"/>
  <c r="D23" i="5"/>
  <c r="D20" i="5"/>
  <c r="E19" i="5"/>
  <c r="D19" i="5"/>
  <c r="E17" i="5"/>
  <c r="D17" i="5"/>
  <c r="E16" i="5"/>
  <c r="D16" i="5"/>
  <c r="E15" i="5"/>
  <c r="D15" i="5"/>
  <c r="E14" i="5"/>
  <c r="D14" i="5"/>
  <c r="E71" i="4"/>
  <c r="D71" i="4"/>
  <c r="E70" i="4"/>
  <c r="D70" i="4"/>
  <c r="E69" i="4"/>
  <c r="D69" i="4"/>
  <c r="E68" i="4"/>
  <c r="D68" i="4"/>
  <c r="E67" i="4"/>
  <c r="D67" i="4"/>
  <c r="E66" i="4"/>
  <c r="D66" i="4"/>
  <c r="E65" i="4"/>
  <c r="D65" i="4"/>
  <c r="E64" i="4"/>
  <c r="D64" i="4"/>
  <c r="E63" i="4"/>
  <c r="D63" i="4"/>
  <c r="E62" i="4"/>
  <c r="D62" i="4"/>
  <c r="E61" i="4"/>
  <c r="D61" i="4"/>
  <c r="E60" i="4"/>
  <c r="D60" i="4"/>
  <c r="E59" i="4"/>
  <c r="D59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AN71" i="3"/>
  <c r="AN70" i="3"/>
  <c r="AN69" i="3"/>
  <c r="AN67" i="3"/>
  <c r="AN66" i="3"/>
  <c r="AN65" i="3"/>
  <c r="AN64" i="3"/>
  <c r="AN63" i="3"/>
  <c r="AN62" i="3"/>
  <c r="AN61" i="3"/>
  <c r="AN60" i="3"/>
  <c r="AN59" i="3"/>
  <c r="AN57" i="3"/>
  <c r="AN54" i="3"/>
  <c r="AN52" i="3"/>
  <c r="AN50" i="3"/>
  <c r="AN45" i="3"/>
  <c r="AN32" i="3"/>
  <c r="L78" i="7"/>
  <c r="H78" i="6"/>
  <c r="G78" i="6"/>
  <c r="CC78" i="5"/>
  <c r="CB78" i="5"/>
  <c r="BM78" i="5"/>
  <c r="BL78" i="5"/>
  <c r="T77" i="8" s="1"/>
  <c r="AW78" i="5"/>
  <c r="AV78" i="5"/>
  <c r="AG78" i="5"/>
  <c r="AF78" i="5"/>
  <c r="N78" i="5"/>
  <c r="N71" i="7"/>
  <c r="M71" i="7"/>
  <c r="L71" i="7"/>
  <c r="K71" i="7"/>
  <c r="N70" i="7"/>
  <c r="M70" i="7"/>
  <c r="L70" i="7"/>
  <c r="K70" i="7"/>
  <c r="N69" i="7"/>
  <c r="M69" i="7"/>
  <c r="L69" i="7"/>
  <c r="K69" i="7"/>
  <c r="N68" i="7"/>
  <c r="M68" i="7"/>
  <c r="K68" i="7"/>
  <c r="N67" i="7"/>
  <c r="M67" i="7"/>
  <c r="N66" i="7"/>
  <c r="M66" i="7"/>
  <c r="K66" i="7"/>
  <c r="N65" i="7"/>
  <c r="M65" i="7"/>
  <c r="N64" i="7"/>
  <c r="M64" i="7"/>
  <c r="N63" i="7"/>
  <c r="M63" i="7"/>
  <c r="L63" i="7"/>
  <c r="K63" i="7"/>
  <c r="N62" i="7"/>
  <c r="M62" i="7"/>
  <c r="L62" i="7"/>
  <c r="K62" i="7"/>
  <c r="N61" i="7"/>
  <c r="M61" i="7"/>
  <c r="L61" i="7"/>
  <c r="K61" i="7"/>
  <c r="N60" i="7"/>
  <c r="M60" i="7"/>
  <c r="L60" i="7"/>
  <c r="K60" i="7"/>
  <c r="N59" i="7"/>
  <c r="M59" i="7"/>
  <c r="L59" i="7"/>
  <c r="K59" i="7"/>
  <c r="N58" i="7"/>
  <c r="M58" i="7"/>
  <c r="N55" i="7"/>
  <c r="M55" i="7"/>
  <c r="N54" i="7"/>
  <c r="M54" i="7"/>
  <c r="N51" i="7"/>
  <c r="M51" i="7"/>
  <c r="L51" i="7"/>
  <c r="K51" i="7"/>
  <c r="N50" i="7"/>
  <c r="M50" i="7"/>
  <c r="L50" i="7"/>
  <c r="K50" i="7"/>
  <c r="N49" i="7"/>
  <c r="M49" i="7"/>
  <c r="N47" i="7"/>
  <c r="M47" i="7"/>
  <c r="L47" i="7"/>
  <c r="K47" i="7"/>
  <c r="N46" i="7"/>
  <c r="M46" i="7"/>
  <c r="N45" i="7"/>
  <c r="M45" i="7"/>
  <c r="L45" i="7"/>
  <c r="K45" i="7"/>
  <c r="N44" i="7"/>
  <c r="M44" i="7"/>
  <c r="N43" i="7"/>
  <c r="M43" i="7"/>
  <c r="N42" i="7"/>
  <c r="M42" i="7"/>
  <c r="N41" i="7"/>
  <c r="M41" i="7"/>
  <c r="N40" i="7"/>
  <c r="M40" i="7"/>
  <c r="N39" i="7"/>
  <c r="M39" i="7"/>
  <c r="N38" i="7"/>
  <c r="M38" i="7"/>
  <c r="L38" i="7"/>
  <c r="K38" i="7"/>
  <c r="N37" i="7"/>
  <c r="M37" i="7"/>
  <c r="N36" i="7"/>
  <c r="M36" i="7"/>
  <c r="N35" i="7"/>
  <c r="M35" i="7"/>
  <c r="N34" i="7"/>
  <c r="M34" i="7"/>
  <c r="N33" i="7"/>
  <c r="M33" i="7"/>
  <c r="N32" i="7"/>
  <c r="M32" i="7"/>
  <c r="L32" i="7"/>
  <c r="K32" i="7"/>
  <c r="N31" i="7"/>
  <c r="M31" i="7"/>
  <c r="N29" i="7"/>
  <c r="M29" i="7"/>
  <c r="N27" i="7"/>
  <c r="M27" i="7"/>
  <c r="L27" i="7"/>
  <c r="K27" i="7"/>
  <c r="N26" i="7"/>
  <c r="M26" i="7"/>
  <c r="N23" i="7"/>
  <c r="M23" i="7"/>
  <c r="L23" i="7"/>
  <c r="K23" i="7"/>
  <c r="N21" i="7"/>
  <c r="M21" i="7"/>
  <c r="N20" i="7"/>
  <c r="M20" i="7"/>
  <c r="L20" i="7"/>
  <c r="K20" i="7"/>
  <c r="N19" i="7"/>
  <c r="M19" i="7"/>
  <c r="N17" i="7"/>
  <c r="M17" i="7"/>
  <c r="N16" i="7"/>
  <c r="M16" i="7"/>
  <c r="L16" i="7"/>
  <c r="K16" i="7"/>
  <c r="X71" i="6"/>
  <c r="W71" i="6"/>
  <c r="W69" i="6"/>
  <c r="W68" i="6"/>
  <c r="W67" i="6"/>
  <c r="W65" i="6"/>
  <c r="W64" i="6"/>
  <c r="W63" i="6"/>
  <c r="W62" i="6"/>
  <c r="W61" i="6"/>
  <c r="W60" i="6"/>
  <c r="W59" i="6"/>
  <c r="W58" i="6"/>
  <c r="W57" i="6"/>
  <c r="W55" i="6"/>
  <c r="W54" i="6"/>
  <c r="W51" i="6"/>
  <c r="W50" i="6"/>
  <c r="W49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29" i="6"/>
  <c r="W28" i="6"/>
  <c r="W27" i="6"/>
  <c r="W26" i="6"/>
  <c r="W25" i="6"/>
  <c r="W23" i="6"/>
  <c r="W21" i="6"/>
  <c r="W20" i="6"/>
  <c r="W17" i="6"/>
  <c r="W16" i="6"/>
  <c r="G69" i="6"/>
  <c r="G68" i="6"/>
  <c r="G67" i="6"/>
  <c r="G65" i="6"/>
  <c r="G64" i="6"/>
  <c r="G63" i="6"/>
  <c r="G62" i="6"/>
  <c r="G61" i="6"/>
  <c r="G60" i="6"/>
  <c r="G59" i="6"/>
  <c r="G57" i="6"/>
  <c r="G55" i="6"/>
  <c r="G54" i="6"/>
  <c r="G51" i="6"/>
  <c r="G50" i="6"/>
  <c r="G45" i="6"/>
  <c r="G32" i="6"/>
  <c r="G29" i="6"/>
  <c r="G28" i="6"/>
  <c r="G27" i="6"/>
  <c r="G25" i="6"/>
  <c r="G16" i="6"/>
  <c r="CT71" i="5"/>
  <c r="CS71" i="5"/>
  <c r="CT70" i="5"/>
  <c r="CS70" i="5"/>
  <c r="CS69" i="5"/>
  <c r="CT68" i="5"/>
  <c r="CS68" i="5"/>
  <c r="CT67" i="5"/>
  <c r="CS67" i="5"/>
  <c r="CT66" i="5"/>
  <c r="CS66" i="5"/>
  <c r="CT65" i="5"/>
  <c r="CS65" i="5"/>
  <c r="CT64" i="5"/>
  <c r="CS64" i="5"/>
  <c r="CS63" i="5"/>
  <c r="CS62" i="5"/>
  <c r="CT59" i="5"/>
  <c r="CS59" i="5"/>
  <c r="CT57" i="5"/>
  <c r="CS57" i="5"/>
  <c r="CT54" i="5"/>
  <c r="CS54" i="5"/>
  <c r="CT51" i="5"/>
  <c r="CS51" i="5"/>
  <c r="CT50" i="5"/>
  <c r="CS50" i="5"/>
  <c r="CS49" i="5"/>
  <c r="CT45" i="5"/>
  <c r="CS45" i="5"/>
  <c r="CT44" i="5"/>
  <c r="CS44" i="5"/>
  <c r="CT42" i="5"/>
  <c r="CS42" i="5"/>
  <c r="CT41" i="5"/>
  <c r="CS41" i="5"/>
  <c r="CT40" i="5"/>
  <c r="CS40" i="5"/>
  <c r="CT38" i="5"/>
  <c r="CS38" i="5"/>
  <c r="CT37" i="5"/>
  <c r="CS37" i="5"/>
  <c r="CT36" i="5"/>
  <c r="CS36" i="5"/>
  <c r="CT34" i="5"/>
  <c r="CS34" i="5"/>
  <c r="CT33" i="5"/>
  <c r="CS33" i="5"/>
  <c r="CT32" i="5"/>
  <c r="CS32" i="5"/>
  <c r="CT27" i="5"/>
  <c r="CS27" i="5"/>
  <c r="CS26" i="5"/>
  <c r="CT23" i="5"/>
  <c r="CS23" i="5"/>
  <c r="CT20" i="5"/>
  <c r="CS20" i="5"/>
  <c r="CT17" i="5"/>
  <c r="CS17" i="5"/>
  <c r="CT16" i="5"/>
  <c r="CS16" i="5"/>
  <c r="CB71" i="5"/>
  <c r="CC70" i="5"/>
  <c r="CB70" i="5"/>
  <c r="CB69" i="5"/>
  <c r="CC68" i="5"/>
  <c r="CB68" i="5"/>
  <c r="CC67" i="5"/>
  <c r="CB67" i="5"/>
  <c r="CC66" i="5"/>
  <c r="CB66" i="5"/>
  <c r="CC65" i="5"/>
  <c r="CB65" i="5"/>
  <c r="CC64" i="5"/>
  <c r="CB64" i="5"/>
  <c r="CB63" i="5"/>
  <c r="CB62" i="5"/>
  <c r="CB61" i="5"/>
  <c r="CB60" i="5"/>
  <c r="CC59" i="5"/>
  <c r="CB59" i="5"/>
  <c r="CC57" i="5"/>
  <c r="CB57" i="5"/>
  <c r="CC54" i="5"/>
  <c r="CB54" i="5"/>
  <c r="CC51" i="5"/>
  <c r="CB51" i="5"/>
  <c r="CC50" i="5"/>
  <c r="CB50" i="5"/>
  <c r="CC45" i="5"/>
  <c r="CB45" i="5"/>
  <c r="CC23" i="5"/>
  <c r="CB23" i="5"/>
  <c r="BM71" i="5"/>
  <c r="BL71" i="5"/>
  <c r="BM70" i="5"/>
  <c r="BL70" i="5"/>
  <c r="BM69" i="5"/>
  <c r="BL69" i="5"/>
  <c r="BM68" i="5"/>
  <c r="BL68" i="5"/>
  <c r="BM67" i="5"/>
  <c r="BL67" i="5"/>
  <c r="BM66" i="5"/>
  <c r="BL66" i="5"/>
  <c r="BM65" i="5"/>
  <c r="BL65" i="5"/>
  <c r="BM64" i="5"/>
  <c r="BL64" i="5"/>
  <c r="BM63" i="5"/>
  <c r="BL63" i="5"/>
  <c r="BM62" i="5"/>
  <c r="BL62" i="5"/>
  <c r="BM61" i="5"/>
  <c r="BL61" i="5"/>
  <c r="BM60" i="5"/>
  <c r="BL60" i="5"/>
  <c r="BM59" i="5"/>
  <c r="BL59" i="5"/>
  <c r="BM57" i="5"/>
  <c r="BL57" i="5"/>
  <c r="BM54" i="5"/>
  <c r="BL54" i="5"/>
  <c r="BM47" i="5"/>
  <c r="BL47" i="5"/>
  <c r="BM45" i="5"/>
  <c r="BL45" i="5"/>
  <c r="BM40" i="5"/>
  <c r="BL40" i="5"/>
  <c r="BM23" i="5"/>
  <c r="BL23" i="5"/>
  <c r="BM19" i="5"/>
  <c r="BL19" i="5"/>
  <c r="BM17" i="5"/>
  <c r="BL17" i="5"/>
  <c r="BM16" i="5"/>
  <c r="BL16" i="5"/>
  <c r="AW71" i="5"/>
  <c r="AV71" i="5"/>
  <c r="AW70" i="5"/>
  <c r="AV70" i="5"/>
  <c r="AW69" i="5"/>
  <c r="AV69" i="5"/>
  <c r="AW68" i="5"/>
  <c r="AV68" i="5"/>
  <c r="AW67" i="5"/>
  <c r="AV67" i="5"/>
  <c r="AW66" i="5"/>
  <c r="AV66" i="5"/>
  <c r="AW65" i="5"/>
  <c r="AV65" i="5"/>
  <c r="AW64" i="5"/>
  <c r="AV64" i="5"/>
  <c r="AW63" i="5"/>
  <c r="AV63" i="5"/>
  <c r="AW62" i="5"/>
  <c r="AV62" i="5"/>
  <c r="AW61" i="5"/>
  <c r="AV61" i="5"/>
  <c r="AW60" i="5"/>
  <c r="AV60" i="5"/>
  <c r="AW59" i="5"/>
  <c r="AV59" i="5"/>
  <c r="AW58" i="5"/>
  <c r="AV58" i="5"/>
  <c r="AW57" i="5"/>
  <c r="AV57" i="5"/>
  <c r="AW54" i="5"/>
  <c r="AV54" i="5"/>
  <c r="AW51" i="5"/>
  <c r="AV51" i="5"/>
  <c r="AW50" i="5"/>
  <c r="AV50" i="5"/>
  <c r="AW45" i="5"/>
  <c r="AV45" i="5"/>
  <c r="AW32" i="5"/>
  <c r="AV32" i="5"/>
  <c r="AW27" i="5"/>
  <c r="AV27" i="5"/>
  <c r="AV26" i="5"/>
  <c r="AW23" i="5"/>
  <c r="AV23" i="5"/>
  <c r="AW17" i="5"/>
  <c r="AV17" i="5"/>
  <c r="AW16" i="5"/>
  <c r="AV16" i="5"/>
  <c r="AG71" i="5"/>
  <c r="AF71" i="5"/>
  <c r="AG70" i="5"/>
  <c r="AF70" i="5"/>
  <c r="AG68" i="5"/>
  <c r="AF68" i="5"/>
  <c r="AG67" i="5"/>
  <c r="AF67" i="5"/>
  <c r="AG66" i="5"/>
  <c r="AF66" i="5"/>
  <c r="AG65" i="5"/>
  <c r="AF65" i="5"/>
  <c r="AG63" i="5"/>
  <c r="AF63" i="5"/>
  <c r="AG62" i="5"/>
  <c r="AF62" i="5"/>
  <c r="AG61" i="5"/>
  <c r="AF61" i="5"/>
  <c r="AG60" i="5"/>
  <c r="AF60" i="5"/>
  <c r="AG59" i="5"/>
  <c r="AF59" i="5"/>
  <c r="AG57" i="5"/>
  <c r="AF57" i="5"/>
  <c r="AG54" i="5"/>
  <c r="AF54" i="5"/>
  <c r="AG51" i="5"/>
  <c r="AF51" i="5"/>
  <c r="AG50" i="5"/>
  <c r="AF50" i="5"/>
  <c r="AF49" i="5"/>
  <c r="AF47" i="5"/>
  <c r="AF46" i="5"/>
  <c r="AG45" i="5"/>
  <c r="AF45" i="5"/>
  <c r="AF44" i="5"/>
  <c r="AF43" i="5"/>
  <c r="AF42" i="5"/>
  <c r="AF41" i="5"/>
  <c r="AF40" i="5"/>
  <c r="AF39" i="5"/>
  <c r="AF38" i="5"/>
  <c r="AF37" i="5"/>
  <c r="AF36" i="5"/>
  <c r="AF35" i="5"/>
  <c r="AF34" i="5"/>
  <c r="AF31" i="5"/>
  <c r="AF29" i="5"/>
  <c r="AF28" i="5"/>
  <c r="AF25" i="5"/>
  <c r="AG23" i="5"/>
  <c r="AF23" i="5"/>
  <c r="AF22" i="5"/>
  <c r="AF21" i="5"/>
  <c r="AF20" i="5"/>
  <c r="AG16" i="5"/>
  <c r="AF16" i="5"/>
  <c r="N71" i="5"/>
  <c r="K71" i="5"/>
  <c r="J71" i="5"/>
  <c r="N70" i="5"/>
  <c r="K70" i="5"/>
  <c r="J70" i="5"/>
  <c r="N69" i="5"/>
  <c r="K69" i="5"/>
  <c r="J69" i="5"/>
  <c r="N68" i="5"/>
  <c r="K68" i="5"/>
  <c r="J68" i="5"/>
  <c r="N67" i="5"/>
  <c r="K67" i="5"/>
  <c r="J67" i="5"/>
  <c r="N66" i="5"/>
  <c r="K66" i="5"/>
  <c r="J66" i="5"/>
  <c r="N65" i="5"/>
  <c r="K65" i="5"/>
  <c r="J65" i="5"/>
  <c r="N64" i="5"/>
  <c r="K64" i="5"/>
  <c r="J64" i="5"/>
  <c r="N63" i="5"/>
  <c r="K63" i="5"/>
  <c r="J63" i="5"/>
  <c r="N62" i="5"/>
  <c r="K62" i="5"/>
  <c r="J62" i="5"/>
  <c r="N61" i="5"/>
  <c r="K61" i="5"/>
  <c r="J61" i="5"/>
  <c r="N60" i="5"/>
  <c r="K60" i="5"/>
  <c r="J60" i="5"/>
  <c r="N59" i="5"/>
  <c r="K59" i="5"/>
  <c r="J59" i="5"/>
  <c r="K58" i="5"/>
  <c r="J58" i="5"/>
  <c r="N57" i="5"/>
  <c r="K57" i="5"/>
  <c r="J57" i="5"/>
  <c r="N54" i="5"/>
  <c r="K54" i="5"/>
  <c r="J54" i="5"/>
  <c r="N51" i="5"/>
  <c r="K51" i="5"/>
  <c r="J51" i="5"/>
  <c r="N50" i="5"/>
  <c r="K50" i="5"/>
  <c r="J50" i="5"/>
  <c r="N45" i="5"/>
  <c r="K45" i="5"/>
  <c r="J45" i="5"/>
  <c r="N32" i="5"/>
  <c r="K32" i="5"/>
  <c r="J32" i="5"/>
  <c r="N27" i="5"/>
  <c r="K27" i="5"/>
  <c r="J27" i="5"/>
  <c r="N26" i="5"/>
  <c r="K26" i="5"/>
  <c r="J26" i="5"/>
  <c r="N23" i="5"/>
  <c r="K23" i="5"/>
  <c r="J23" i="5"/>
  <c r="N19" i="5"/>
  <c r="K19" i="5"/>
  <c r="J19" i="5"/>
  <c r="N17" i="5"/>
  <c r="K17" i="5"/>
  <c r="J17" i="5"/>
  <c r="N16" i="5"/>
  <c r="K16" i="5"/>
  <c r="J16" i="5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I50" i="4"/>
  <c r="H50" i="4"/>
  <c r="I49" i="4"/>
  <c r="H49" i="4"/>
  <c r="I47" i="4"/>
  <c r="H47" i="4"/>
  <c r="I46" i="4"/>
  <c r="H46" i="4"/>
  <c r="I45" i="4"/>
  <c r="H45" i="4"/>
  <c r="I44" i="4"/>
  <c r="H44" i="4"/>
  <c r="I43" i="4"/>
  <c r="H43" i="4"/>
  <c r="I42" i="4"/>
  <c r="I41" i="4"/>
  <c r="H41" i="4"/>
  <c r="I40" i="4"/>
  <c r="H40" i="4"/>
  <c r="I39" i="4"/>
  <c r="I38" i="4"/>
  <c r="I37" i="4"/>
  <c r="H37" i="4"/>
  <c r="I36" i="4"/>
  <c r="H36" i="4"/>
  <c r="I35" i="4"/>
  <c r="H35" i="4"/>
  <c r="I34" i="4"/>
  <c r="H34" i="4"/>
  <c r="I33" i="4"/>
  <c r="I32" i="4"/>
  <c r="H32" i="4"/>
  <c r="H31" i="4"/>
  <c r="I29" i="4"/>
  <c r="H29" i="4"/>
  <c r="I28" i="4"/>
  <c r="H28" i="4"/>
  <c r="I27" i="4"/>
  <c r="H27" i="4"/>
  <c r="I26" i="4"/>
  <c r="H26" i="4"/>
  <c r="I25" i="4"/>
  <c r="H25" i="4"/>
  <c r="I23" i="4"/>
  <c r="H23" i="4"/>
  <c r="I22" i="4"/>
  <c r="H22" i="4"/>
  <c r="I21" i="4"/>
  <c r="H21" i="4"/>
  <c r="I20" i="4"/>
  <c r="H20" i="4"/>
  <c r="I19" i="4"/>
  <c r="H19" i="4"/>
  <c r="I17" i="4"/>
  <c r="H17" i="4"/>
  <c r="I16" i="4"/>
  <c r="H16" i="4"/>
  <c r="I78" i="6" l="1"/>
  <c r="J78" i="6"/>
  <c r="F72" i="3"/>
  <c r="G72" i="3"/>
  <c r="H72" i="3" s="1"/>
  <c r="F73" i="3"/>
  <c r="G73" i="3"/>
  <c r="H73" i="3" l="1"/>
  <c r="W74" i="5"/>
  <c r="F71" i="3" l="1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4" i="3"/>
  <c r="F53" i="3"/>
  <c r="F52" i="3"/>
  <c r="F51" i="3"/>
  <c r="F50" i="3"/>
  <c r="F48" i="3"/>
  <c r="F45" i="3"/>
  <c r="F32" i="3"/>
  <c r="F30" i="3"/>
  <c r="F27" i="3"/>
  <c r="F26" i="3"/>
  <c r="F23" i="3"/>
  <c r="F19" i="3"/>
  <c r="F17" i="3"/>
  <c r="F16" i="3"/>
  <c r="F15" i="3"/>
  <c r="F1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4" i="3"/>
  <c r="G51" i="3"/>
  <c r="G50" i="3"/>
  <c r="G45" i="3"/>
  <c r="G32" i="3"/>
  <c r="G27" i="3"/>
  <c r="G26" i="3"/>
  <c r="G23" i="3"/>
  <c r="G19" i="3"/>
  <c r="G17" i="3"/>
  <c r="G16" i="3"/>
  <c r="H27" i="3" l="1"/>
  <c r="H16" i="3"/>
  <c r="H62" i="3"/>
  <c r="H51" i="3"/>
  <c r="H68" i="3"/>
  <c r="H19" i="3"/>
  <c r="O76" i="5"/>
  <c r="H70" i="3"/>
  <c r="H17" i="3"/>
  <c r="H58" i="3"/>
  <c r="H64" i="3"/>
  <c r="H23" i="3"/>
  <c r="H61" i="3"/>
  <c r="H67" i="3"/>
  <c r="H69" i="3"/>
  <c r="H45" i="3"/>
  <c r="H57" i="3"/>
  <c r="H63" i="3"/>
  <c r="H60" i="3"/>
  <c r="H66" i="3"/>
  <c r="H59" i="3"/>
  <c r="H65" i="3"/>
  <c r="H71" i="3"/>
  <c r="H54" i="3"/>
  <c r="AM74" i="3"/>
  <c r="H26" i="3"/>
  <c r="H32" i="3"/>
  <c r="H50" i="3"/>
  <c r="BX79" i="5" l="1"/>
  <c r="BY79" i="5"/>
  <c r="K79" i="5" l="1"/>
  <c r="J79" i="5"/>
  <c r="AG79" i="5" l="1"/>
  <c r="H79" i="4"/>
  <c r="I79" i="4"/>
  <c r="CU72" i="5"/>
  <c r="CV72" i="5"/>
  <c r="CU73" i="5"/>
  <c r="CV73" i="5"/>
  <c r="O72" i="7" l="1"/>
  <c r="P72" i="7"/>
  <c r="Q72" i="7"/>
  <c r="R72" i="7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B70" i="3" l="1"/>
  <c r="B71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Y70" i="3"/>
  <c r="AI70" i="3"/>
  <c r="Y71" i="3"/>
  <c r="AI71" i="3"/>
  <c r="C72" i="3"/>
  <c r="D72" i="3"/>
  <c r="I72" i="3"/>
  <c r="J72" i="3"/>
  <c r="L72" i="3"/>
  <c r="M72" i="3"/>
  <c r="O72" i="3"/>
  <c r="P72" i="3"/>
  <c r="R72" i="3"/>
  <c r="S72" i="3"/>
  <c r="U72" i="3"/>
  <c r="V72" i="3"/>
  <c r="X72" i="3"/>
  <c r="Y72" i="3"/>
  <c r="AA72" i="3"/>
  <c r="AB72" i="3"/>
  <c r="AD72" i="3"/>
  <c r="AE72" i="3"/>
  <c r="AI72" i="3"/>
  <c r="C73" i="3"/>
  <c r="D73" i="3"/>
  <c r="I73" i="3"/>
  <c r="J73" i="3"/>
  <c r="L73" i="3"/>
  <c r="M73" i="3"/>
  <c r="O73" i="3"/>
  <c r="P73" i="3"/>
  <c r="R73" i="3"/>
  <c r="S73" i="3"/>
  <c r="U73" i="3"/>
  <c r="V73" i="3"/>
  <c r="X73" i="3"/>
  <c r="Y73" i="3"/>
  <c r="AA73" i="3"/>
  <c r="AB73" i="3"/>
  <c r="AD73" i="3"/>
  <c r="AE73" i="3"/>
  <c r="AI73" i="3"/>
  <c r="F70" i="8"/>
  <c r="J70" i="8"/>
  <c r="N70" i="8"/>
  <c r="R70" i="8"/>
  <c r="V70" i="8"/>
  <c r="Z70" i="8"/>
  <c r="AD70" i="8"/>
  <c r="AF70" i="8"/>
  <c r="AH70" i="8"/>
  <c r="AL70" i="8"/>
  <c r="AP70" i="8"/>
  <c r="C71" i="8"/>
  <c r="D71" i="8"/>
  <c r="F71" i="8"/>
  <c r="G71" i="8"/>
  <c r="H71" i="8"/>
  <c r="J71" i="8"/>
  <c r="K71" i="8"/>
  <c r="L71" i="8"/>
  <c r="N71" i="8"/>
  <c r="O71" i="8"/>
  <c r="P71" i="8"/>
  <c r="R71" i="8"/>
  <c r="S71" i="8"/>
  <c r="T71" i="8"/>
  <c r="V71" i="8"/>
  <c r="W71" i="8"/>
  <c r="X71" i="8"/>
  <c r="Z71" i="8"/>
  <c r="AA71" i="8"/>
  <c r="AB71" i="8"/>
  <c r="AD71" i="8"/>
  <c r="AE71" i="8"/>
  <c r="AF71" i="8"/>
  <c r="AH71" i="8"/>
  <c r="AI71" i="8"/>
  <c r="AJ71" i="8"/>
  <c r="AL71" i="8"/>
  <c r="AM71" i="8"/>
  <c r="AN71" i="8"/>
  <c r="AP71" i="8"/>
  <c r="R72" i="8"/>
  <c r="S72" i="8"/>
  <c r="T72" i="8"/>
  <c r="V72" i="8"/>
  <c r="W72" i="8"/>
  <c r="X72" i="8"/>
  <c r="Z72" i="8"/>
  <c r="AA72" i="8"/>
  <c r="AB72" i="8"/>
  <c r="AD72" i="8"/>
  <c r="AE72" i="8"/>
  <c r="AF72" i="8"/>
  <c r="AH72" i="8"/>
  <c r="AI72" i="8"/>
  <c r="AJ72" i="8"/>
  <c r="AL72" i="8"/>
  <c r="AM72" i="8"/>
  <c r="AN72" i="8"/>
  <c r="AP72" i="8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C65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R67" i="8"/>
  <c r="V67" i="8"/>
  <c r="Z67" i="8"/>
  <c r="AD67" i="8"/>
  <c r="AH67" i="8"/>
  <c r="AL67" i="8"/>
  <c r="AP67" i="8"/>
  <c r="F68" i="8"/>
  <c r="J68" i="8"/>
  <c r="N68" i="8"/>
  <c r="R68" i="8"/>
  <c r="V68" i="8"/>
  <c r="Z68" i="8"/>
  <c r="AD68" i="8"/>
  <c r="AH68" i="8"/>
  <c r="AL68" i="8"/>
  <c r="AP68" i="8"/>
  <c r="F69" i="8"/>
  <c r="J69" i="8"/>
  <c r="N69" i="8"/>
  <c r="R69" i="8"/>
  <c r="V69" i="8"/>
  <c r="Z69" i="8"/>
  <c r="AD69" i="8"/>
  <c r="AF69" i="8"/>
  <c r="AH69" i="8"/>
  <c r="AL69" i="8"/>
  <c r="AP69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13" i="8"/>
  <c r="B68" i="3"/>
  <c r="B69" i="3"/>
  <c r="AD69" i="3"/>
  <c r="AM68" i="8"/>
  <c r="AD68" i="3"/>
  <c r="AM67" i="8"/>
  <c r="AD67" i="3"/>
  <c r="AM66" i="8"/>
  <c r="AD66" i="3"/>
  <c r="AM65" i="8"/>
  <c r="AD65" i="3"/>
  <c r="AM64" i="8"/>
  <c r="AD64" i="3"/>
  <c r="AM63" i="8"/>
  <c r="AD63" i="3"/>
  <c r="AM62" i="8"/>
  <c r="AD62" i="3"/>
  <c r="AM61" i="8"/>
  <c r="AD61" i="3"/>
  <c r="AM60" i="8"/>
  <c r="AD60" i="3"/>
  <c r="AM59" i="8"/>
  <c r="AD59" i="3"/>
  <c r="AM58" i="8"/>
  <c r="AD58" i="3"/>
  <c r="AM57" i="8"/>
  <c r="AD57" i="3"/>
  <c r="AM56" i="8"/>
  <c r="AD56" i="3"/>
  <c r="AM55" i="8"/>
  <c r="AD55" i="3"/>
  <c r="AM54" i="8"/>
  <c r="AD54" i="3"/>
  <c r="AM53" i="8"/>
  <c r="AD53" i="3"/>
  <c r="AM52" i="8"/>
  <c r="AD52" i="3"/>
  <c r="AM51" i="8"/>
  <c r="AD51" i="3"/>
  <c r="AM50" i="8"/>
  <c r="AD50" i="3"/>
  <c r="AM49" i="8"/>
  <c r="AD49" i="3"/>
  <c r="AM48" i="8"/>
  <c r="AD48" i="3"/>
  <c r="AM47" i="8"/>
  <c r="AD47" i="3"/>
  <c r="AM46" i="8"/>
  <c r="AD46" i="3"/>
  <c r="AM45" i="8"/>
  <c r="AD45" i="3"/>
  <c r="AM44" i="8"/>
  <c r="AD44" i="3"/>
  <c r="AM43" i="8"/>
  <c r="AD43" i="3"/>
  <c r="AM42" i="8"/>
  <c r="AD42" i="3"/>
  <c r="AM41" i="8"/>
  <c r="AD41" i="3"/>
  <c r="AM40" i="8"/>
  <c r="AD40" i="3"/>
  <c r="AM39" i="8"/>
  <c r="AD39" i="3"/>
  <c r="AM38" i="8"/>
  <c r="AD38" i="3"/>
  <c r="AM37" i="8"/>
  <c r="AD37" i="3"/>
  <c r="AM36" i="8"/>
  <c r="AD36" i="3"/>
  <c r="AM35" i="8"/>
  <c r="AD35" i="3"/>
  <c r="AM34" i="8"/>
  <c r="AD34" i="3"/>
  <c r="AM33" i="8"/>
  <c r="AD33" i="3"/>
  <c r="AM32" i="8"/>
  <c r="AD32" i="3"/>
  <c r="AM31" i="8"/>
  <c r="AD31" i="3"/>
  <c r="AM30" i="8"/>
  <c r="AD30" i="3"/>
  <c r="AM29" i="8"/>
  <c r="AD29" i="3"/>
  <c r="AM28" i="8"/>
  <c r="AD28" i="3"/>
  <c r="AM27" i="8"/>
  <c r="AD27" i="3"/>
  <c r="AM26" i="8"/>
  <c r="AD26" i="3"/>
  <c r="AM25" i="8"/>
  <c r="AD25" i="3"/>
  <c r="AM24" i="8"/>
  <c r="AD24" i="3"/>
  <c r="AM23" i="8"/>
  <c r="AD23" i="3"/>
  <c r="AM22" i="8"/>
  <c r="AD22" i="3"/>
  <c r="AM21" i="8"/>
  <c r="AD21" i="3"/>
  <c r="AM20" i="8"/>
  <c r="AD20" i="3"/>
  <c r="AM19" i="8"/>
  <c r="AD19" i="3"/>
  <c r="AM18" i="8"/>
  <c r="AD18" i="3"/>
  <c r="AM17" i="8"/>
  <c r="AD17" i="3"/>
  <c r="AM16" i="8"/>
  <c r="AD16" i="3"/>
  <c r="AM15" i="8"/>
  <c r="AD15" i="3"/>
  <c r="AM14" i="8"/>
  <c r="AN15" i="8"/>
  <c r="AE16" i="3"/>
  <c r="AN22" i="8"/>
  <c r="AE23" i="3"/>
  <c r="AN26" i="8"/>
  <c r="AE27" i="3"/>
  <c r="AN31" i="8"/>
  <c r="AE32" i="3"/>
  <c r="AN44" i="8"/>
  <c r="AE45" i="3"/>
  <c r="AN46" i="8"/>
  <c r="AE47" i="3"/>
  <c r="AN49" i="8"/>
  <c r="AE50" i="3"/>
  <c r="AN50" i="8"/>
  <c r="AE51" i="3"/>
  <c r="AN58" i="8"/>
  <c r="AE59" i="3"/>
  <c r="AN59" i="8"/>
  <c r="AE60" i="3"/>
  <c r="AN60" i="8"/>
  <c r="AE61" i="3"/>
  <c r="AN61" i="8"/>
  <c r="AE62" i="3"/>
  <c r="AN62" i="8"/>
  <c r="AE63" i="3"/>
  <c r="AN65" i="8"/>
  <c r="AN68" i="8"/>
  <c r="AE69" i="3"/>
  <c r="AN69" i="8"/>
  <c r="AE70" i="3"/>
  <c r="AN70" i="8"/>
  <c r="AE71" i="3"/>
  <c r="AJ15" i="8"/>
  <c r="AJ16" i="8"/>
  <c r="AJ20" i="8"/>
  <c r="AJ22" i="8"/>
  <c r="AJ24" i="8"/>
  <c r="AJ25" i="8"/>
  <c r="AJ26" i="8"/>
  <c r="AJ27" i="8"/>
  <c r="AJ28" i="8"/>
  <c r="AJ30" i="8"/>
  <c r="AJ31" i="8"/>
  <c r="AJ34" i="8"/>
  <c r="AJ39" i="8"/>
  <c r="AJ40" i="8"/>
  <c r="AJ44" i="8"/>
  <c r="AJ46" i="8"/>
  <c r="AJ49" i="8"/>
  <c r="AJ50" i="8"/>
  <c r="AJ53" i="8"/>
  <c r="AJ56" i="8"/>
  <c r="AJ57" i="8"/>
  <c r="AJ58" i="8"/>
  <c r="AJ59" i="8"/>
  <c r="AJ60" i="8"/>
  <c r="AJ61" i="8"/>
  <c r="AJ62" i="8"/>
  <c r="AJ64" i="8"/>
  <c r="AJ67" i="8"/>
  <c r="AJ70" i="8"/>
  <c r="AB71" i="3"/>
  <c r="AI14" i="8"/>
  <c r="AI15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37" i="8"/>
  <c r="AI38" i="8"/>
  <c r="AI39" i="8"/>
  <c r="AI40" i="8"/>
  <c r="AI41" i="8"/>
  <c r="AI42" i="8"/>
  <c r="AI43" i="8"/>
  <c r="AI44" i="8"/>
  <c r="AI45" i="8"/>
  <c r="AI46" i="8"/>
  <c r="AI47" i="8"/>
  <c r="AI48" i="8"/>
  <c r="AI49" i="8"/>
  <c r="AI50" i="8"/>
  <c r="AI51" i="8"/>
  <c r="AI52" i="8"/>
  <c r="AI53" i="8"/>
  <c r="AI54" i="8"/>
  <c r="AI55" i="8"/>
  <c r="AI56" i="8"/>
  <c r="AI57" i="8"/>
  <c r="AI58" i="8"/>
  <c r="AI59" i="8"/>
  <c r="AI60" i="8"/>
  <c r="AI61" i="8"/>
  <c r="AI62" i="8"/>
  <c r="AI63" i="8"/>
  <c r="AI64" i="8"/>
  <c r="AI65" i="8"/>
  <c r="AI66" i="8"/>
  <c r="AI67" i="8"/>
  <c r="AI68" i="8"/>
  <c r="AI69" i="8"/>
  <c r="AI70" i="8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Z72" i="3" l="1"/>
  <c r="Q73" i="3"/>
  <c r="Q71" i="8"/>
  <c r="I71" i="8"/>
  <c r="W73" i="3"/>
  <c r="T73" i="3"/>
  <c r="U72" i="8"/>
  <c r="AC72" i="8"/>
  <c r="AC72" i="3"/>
  <c r="Y71" i="8"/>
  <c r="Q72" i="3"/>
  <c r="N72" i="3"/>
  <c r="AF62" i="3"/>
  <c r="AF60" i="3"/>
  <c r="AF63" i="3"/>
  <c r="AF61" i="3"/>
  <c r="AF59" i="3"/>
  <c r="AF51" i="3"/>
  <c r="AF73" i="3"/>
  <c r="AF69" i="3"/>
  <c r="AF45" i="3"/>
  <c r="AC73" i="3"/>
  <c r="U71" i="8"/>
  <c r="Z73" i="3"/>
  <c r="AC71" i="8"/>
  <c r="N73" i="3"/>
  <c r="AF72" i="3"/>
  <c r="T72" i="3"/>
  <c r="Q71" i="7"/>
  <c r="R71" i="7"/>
  <c r="Q70" i="7"/>
  <c r="R70" i="7"/>
  <c r="AK27" i="8"/>
  <c r="AM70" i="8"/>
  <c r="AO70" i="8" s="1"/>
  <c r="O71" i="7"/>
  <c r="AD71" i="3"/>
  <c r="AF71" i="3" s="1"/>
  <c r="P71" i="7"/>
  <c r="AK31" i="8"/>
  <c r="AM69" i="8"/>
  <c r="AO69" i="8" s="1"/>
  <c r="O70" i="7"/>
  <c r="AD70" i="3"/>
  <c r="AF70" i="3" s="1"/>
  <c r="P70" i="7"/>
  <c r="AK67" i="8"/>
  <c r="Y64" i="6"/>
  <c r="AK59" i="8"/>
  <c r="AK15" i="8"/>
  <c r="AC71" i="3"/>
  <c r="AF27" i="3"/>
  <c r="AF23" i="3"/>
  <c r="AO63" i="3"/>
  <c r="AF16" i="3"/>
  <c r="AO62" i="3"/>
  <c r="AO66" i="3"/>
  <c r="AK70" i="8"/>
  <c r="Y67" i="6"/>
  <c r="AK58" i="8"/>
  <c r="AK50" i="8"/>
  <c r="AK46" i="8"/>
  <c r="AK34" i="8"/>
  <c r="AK30" i="8"/>
  <c r="AK26" i="8"/>
  <c r="AK22" i="8"/>
  <c r="AO68" i="8"/>
  <c r="AO62" i="8"/>
  <c r="AO60" i="8"/>
  <c r="AO46" i="8"/>
  <c r="AO44" i="8"/>
  <c r="AO26" i="8"/>
  <c r="AO22" i="8"/>
  <c r="AK61" i="8"/>
  <c r="AK57" i="8"/>
  <c r="AK49" i="8"/>
  <c r="AK25" i="8"/>
  <c r="AJ73" i="3"/>
  <c r="AF50" i="3"/>
  <c r="Y69" i="6"/>
  <c r="AK64" i="8"/>
  <c r="AK60" i="8"/>
  <c r="AK56" i="8"/>
  <c r="AK44" i="8"/>
  <c r="AK40" i="8"/>
  <c r="AK28" i="8"/>
  <c r="AK24" i="8"/>
  <c r="AK20" i="8"/>
  <c r="AK16" i="8"/>
  <c r="AO65" i="8"/>
  <c r="AO61" i="8"/>
  <c r="AO49" i="8"/>
  <c r="AO31" i="8"/>
  <c r="AO15" i="8"/>
  <c r="W72" i="3"/>
  <c r="K72" i="3"/>
  <c r="AK39" i="8"/>
  <c r="AO71" i="8"/>
  <c r="Y72" i="8"/>
  <c r="AK71" i="8"/>
  <c r="AO72" i="8"/>
  <c r="M71" i="8"/>
  <c r="AO50" i="3"/>
  <c r="AK72" i="8"/>
  <c r="AG71" i="8"/>
  <c r="AO45" i="3"/>
  <c r="K73" i="3"/>
  <c r="E71" i="8"/>
  <c r="AO64" i="3"/>
  <c r="AO52" i="3"/>
  <c r="AK73" i="3"/>
  <c r="AG72" i="8"/>
  <c r="AJ72" i="3"/>
  <c r="AJ63" i="8"/>
  <c r="AK63" i="8" s="1"/>
  <c r="Z71" i="6"/>
  <c r="Y71" i="6"/>
  <c r="Y68" i="6"/>
  <c r="Y65" i="6"/>
  <c r="AJ68" i="8"/>
  <c r="AK68" i="8" s="1"/>
  <c r="AJ66" i="8"/>
  <c r="AK66" i="8" s="1"/>
  <c r="AO59" i="8"/>
  <c r="AO32" i="3"/>
  <c r="AO67" i="3"/>
  <c r="AF47" i="3"/>
  <c r="AK72" i="3"/>
  <c r="E72" i="3"/>
  <c r="AF32" i="3"/>
  <c r="E73" i="3"/>
  <c r="AO58" i="8"/>
  <c r="AO50" i="8"/>
  <c r="AK62" i="8"/>
  <c r="AK53" i="8"/>
  <c r="X71" i="3"/>
  <c r="Z71" i="3" s="1"/>
  <c r="X70" i="3"/>
  <c r="Z70" i="3" s="1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AE70" i="8"/>
  <c r="AG70" i="8" s="1"/>
  <c r="AE69" i="8"/>
  <c r="AG69" i="8" s="1"/>
  <c r="AE68" i="8"/>
  <c r="AE67" i="8"/>
  <c r="AE66" i="8"/>
  <c r="AE65" i="8"/>
  <c r="AE64" i="8"/>
  <c r="AE63" i="8"/>
  <c r="AE62" i="8"/>
  <c r="AE61" i="8"/>
  <c r="AE60" i="8"/>
  <c r="AE59" i="8"/>
  <c r="AE58" i="8"/>
  <c r="AE57" i="8"/>
  <c r="AE56" i="8"/>
  <c r="AE55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U71" i="3"/>
  <c r="AA70" i="8"/>
  <c r="G70" i="8"/>
  <c r="H70" i="8"/>
  <c r="L71" i="3"/>
  <c r="K70" i="8"/>
  <c r="M71" i="3"/>
  <c r="L70" i="8"/>
  <c r="I71" i="3"/>
  <c r="O70" i="8"/>
  <c r="J71" i="3"/>
  <c r="P70" i="8"/>
  <c r="O71" i="3"/>
  <c r="S70" i="8"/>
  <c r="W70" i="8"/>
  <c r="AB70" i="8" l="1"/>
  <c r="AC70" i="8" s="1"/>
  <c r="CU71" i="5"/>
  <c r="V71" i="3"/>
  <c r="W71" i="3" s="1"/>
  <c r="CV71" i="5"/>
  <c r="AL73" i="3"/>
  <c r="AL72" i="3"/>
  <c r="M70" i="8"/>
  <c r="N71" i="3"/>
  <c r="Q70" i="8"/>
  <c r="I70" i="8"/>
  <c r="K71" i="3"/>
  <c r="BO71" i="5"/>
  <c r="P71" i="3"/>
  <c r="Q71" i="3" s="1"/>
  <c r="BN71" i="5"/>
  <c r="T70" i="8"/>
  <c r="U70" i="8" s="1"/>
  <c r="O71" i="5" l="1"/>
  <c r="V65" i="3"/>
  <c r="V64" i="3"/>
  <c r="V59" i="3"/>
  <c r="V57" i="3"/>
  <c r="V54" i="3"/>
  <c r="V51" i="3"/>
  <c r="V50" i="3"/>
  <c r="V45" i="3"/>
  <c r="V41" i="3"/>
  <c r="V40" i="3"/>
  <c r="V32" i="3"/>
  <c r="V27" i="3"/>
  <c r="V23" i="3"/>
  <c r="V17" i="3"/>
  <c r="V16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CO12" i="5"/>
  <c r="AB64" i="8"/>
  <c r="AB63" i="8"/>
  <c r="AB62" i="8"/>
  <c r="AB61" i="8"/>
  <c r="AB58" i="8"/>
  <c r="AB56" i="8"/>
  <c r="AB53" i="8"/>
  <c r="AB50" i="8"/>
  <c r="AB49" i="8"/>
  <c r="AB44" i="8"/>
  <c r="AB40" i="8"/>
  <c r="AB39" i="8"/>
  <c r="AB31" i="8"/>
  <c r="AB26" i="8"/>
  <c r="AB25" i="8"/>
  <c r="AB22" i="8"/>
  <c r="AB16" i="8"/>
  <c r="AB15" i="8"/>
  <c r="AA69" i="8"/>
  <c r="AA68" i="8"/>
  <c r="AA67" i="8"/>
  <c r="AA66" i="8"/>
  <c r="AA65" i="8"/>
  <c r="AA64" i="8"/>
  <c r="AA63" i="8"/>
  <c r="AA62" i="8"/>
  <c r="AA61" i="8"/>
  <c r="AA60" i="8"/>
  <c r="AA59" i="8"/>
  <c r="AA58" i="8"/>
  <c r="AA57" i="8"/>
  <c r="AA56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V70" i="3" l="1"/>
  <c r="W70" i="3" s="1"/>
  <c r="CV70" i="5"/>
  <c r="AB66" i="8"/>
  <c r="AC66" i="8" s="1"/>
  <c r="CU67" i="5"/>
  <c r="AB65" i="8"/>
  <c r="AC65" i="8" s="1"/>
  <c r="CU66" i="5"/>
  <c r="AB67" i="8"/>
  <c r="AC67" i="8" s="1"/>
  <c r="CU68" i="5"/>
  <c r="V68" i="3"/>
  <c r="W68" i="3" s="1"/>
  <c r="CV68" i="5"/>
  <c r="AB69" i="8"/>
  <c r="AC69" i="8" s="1"/>
  <c r="CU70" i="5"/>
  <c r="V66" i="3"/>
  <c r="W66" i="3" s="1"/>
  <c r="CV66" i="5"/>
  <c r="V67" i="3"/>
  <c r="W67" i="3" s="1"/>
  <c r="CV67" i="5"/>
  <c r="AC61" i="8"/>
  <c r="AC53" i="8"/>
  <c r="W27" i="3"/>
  <c r="W51" i="3"/>
  <c r="W59" i="3"/>
  <c r="AC15" i="8"/>
  <c r="AC31" i="8"/>
  <c r="AC39" i="8"/>
  <c r="AC63" i="8"/>
  <c r="W45" i="3"/>
  <c r="AC16" i="8"/>
  <c r="AC40" i="8"/>
  <c r="AC56" i="8"/>
  <c r="AC64" i="8"/>
  <c r="W54" i="3"/>
  <c r="W17" i="3"/>
  <c r="W41" i="3"/>
  <c r="W57" i="3"/>
  <c r="W65" i="3"/>
  <c r="AC22" i="8"/>
  <c r="AC62" i="8"/>
  <c r="AC49" i="8"/>
  <c r="W23" i="3"/>
  <c r="AC25" i="8"/>
  <c r="AC26" i="8"/>
  <c r="AC50" i="8"/>
  <c r="AC58" i="8"/>
  <c r="W16" i="3"/>
  <c r="W32" i="3"/>
  <c r="W40" i="3"/>
  <c r="W64" i="3"/>
  <c r="AC44" i="8"/>
  <c r="W50" i="3"/>
  <c r="P71" i="5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S23" i="3"/>
  <c r="S45" i="3"/>
  <c r="S50" i="3"/>
  <c r="S51" i="3"/>
  <c r="S54" i="3"/>
  <c r="S57" i="3"/>
  <c r="S59" i="3"/>
  <c r="S64" i="3"/>
  <c r="S65" i="3"/>
  <c r="S66" i="3"/>
  <c r="S67" i="3"/>
  <c r="S68" i="3"/>
  <c r="BX12" i="5"/>
  <c r="X68" i="8"/>
  <c r="X67" i="8"/>
  <c r="X66" i="8"/>
  <c r="X65" i="8"/>
  <c r="X64" i="8"/>
  <c r="X63" i="8"/>
  <c r="X62" i="8"/>
  <c r="X61" i="8"/>
  <c r="X60" i="8"/>
  <c r="X59" i="8"/>
  <c r="X58" i="8"/>
  <c r="X56" i="8"/>
  <c r="X53" i="8"/>
  <c r="X50" i="8"/>
  <c r="X49" i="8"/>
  <c r="X44" i="8"/>
  <c r="X22" i="8"/>
  <c r="W69" i="8"/>
  <c r="W68" i="8"/>
  <c r="W67" i="8"/>
  <c r="W66" i="8"/>
  <c r="W65" i="8"/>
  <c r="W64" i="8"/>
  <c r="W63" i="8"/>
  <c r="W62" i="8"/>
  <c r="W61" i="8"/>
  <c r="W60" i="8"/>
  <c r="W59" i="8"/>
  <c r="W58" i="8"/>
  <c r="W57" i="8"/>
  <c r="W56" i="8"/>
  <c r="W55" i="8"/>
  <c r="W54" i="8"/>
  <c r="W53" i="8"/>
  <c r="W52" i="8"/>
  <c r="W51" i="8"/>
  <c r="W50" i="8"/>
  <c r="W49" i="8"/>
  <c r="W48" i="8"/>
  <c r="W47" i="8"/>
  <c r="W46" i="8"/>
  <c r="W45" i="8"/>
  <c r="W44" i="8"/>
  <c r="W43" i="8"/>
  <c r="W42" i="8"/>
  <c r="W41" i="8"/>
  <c r="W40" i="8"/>
  <c r="W39" i="8"/>
  <c r="W38" i="8"/>
  <c r="W37" i="8"/>
  <c r="W36" i="8"/>
  <c r="W35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T45" i="3" l="1"/>
  <c r="T65" i="3"/>
  <c r="T57" i="3"/>
  <c r="T64" i="3"/>
  <c r="T54" i="3"/>
  <c r="T66" i="3"/>
  <c r="T50" i="3"/>
  <c r="Y50" i="8"/>
  <c r="Y58" i="8"/>
  <c r="Y66" i="8"/>
  <c r="Y44" i="8"/>
  <c r="Y22" i="8"/>
  <c r="Y62" i="8"/>
  <c r="Y63" i="8"/>
  <c r="Y56" i="8"/>
  <c r="Y64" i="8"/>
  <c r="T23" i="3"/>
  <c r="Y49" i="8"/>
  <c r="Y65" i="8"/>
  <c r="Y59" i="8"/>
  <c r="Y67" i="8"/>
  <c r="T68" i="3"/>
  <c r="Y60" i="8"/>
  <c r="Y68" i="8"/>
  <c r="T67" i="3"/>
  <c r="T59" i="3"/>
  <c r="T51" i="3"/>
  <c r="Y53" i="8"/>
  <c r="Y61" i="8"/>
  <c r="CD70" i="5"/>
  <c r="X69" i="8"/>
  <c r="Y69" i="8" s="1"/>
  <c r="CE70" i="5"/>
  <c r="S70" i="3"/>
  <c r="T70" i="3" s="1"/>
  <c r="P69" i="3"/>
  <c r="P68" i="3"/>
  <c r="P67" i="3"/>
  <c r="P66" i="3"/>
  <c r="P65" i="3"/>
  <c r="P64" i="3"/>
  <c r="P63" i="3"/>
  <c r="P62" i="3"/>
  <c r="P61" i="3"/>
  <c r="P60" i="3"/>
  <c r="P59" i="3"/>
  <c r="P57" i="3"/>
  <c r="P54" i="3"/>
  <c r="P47" i="3"/>
  <c r="P45" i="3"/>
  <c r="P40" i="3"/>
  <c r="P23" i="3"/>
  <c r="P19" i="3"/>
  <c r="P17" i="3"/>
  <c r="P16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BH12" i="5"/>
  <c r="T68" i="8"/>
  <c r="T67" i="8"/>
  <c r="T66" i="8"/>
  <c r="T65" i="8"/>
  <c r="T64" i="8"/>
  <c r="T63" i="8"/>
  <c r="T62" i="8"/>
  <c r="T61" i="8"/>
  <c r="T60" i="8"/>
  <c r="T59" i="8"/>
  <c r="T58" i="8"/>
  <c r="T56" i="8"/>
  <c r="T53" i="8"/>
  <c r="T46" i="8"/>
  <c r="T44" i="8"/>
  <c r="T39" i="8"/>
  <c r="T22" i="8"/>
  <c r="T18" i="8"/>
  <c r="T16" i="8"/>
  <c r="T15" i="8"/>
  <c r="S69" i="8"/>
  <c r="S68" i="8"/>
  <c r="S67" i="8"/>
  <c r="S66" i="8"/>
  <c r="S65" i="8"/>
  <c r="S64" i="8"/>
  <c r="S63" i="8"/>
  <c r="S62" i="8"/>
  <c r="S61" i="8"/>
  <c r="S60" i="8"/>
  <c r="S59" i="8"/>
  <c r="S58" i="8"/>
  <c r="S57" i="8"/>
  <c r="S56" i="8"/>
  <c r="S55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4" i="3"/>
  <c r="J51" i="3"/>
  <c r="J50" i="3"/>
  <c r="J45" i="3"/>
  <c r="J32" i="3"/>
  <c r="J27" i="3"/>
  <c r="J23" i="3"/>
  <c r="J17" i="3"/>
  <c r="J16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74" i="5"/>
  <c r="S74" i="5"/>
  <c r="T74" i="5"/>
  <c r="U74" i="5"/>
  <c r="V74" i="5"/>
  <c r="X74" i="5"/>
  <c r="Y74" i="5"/>
  <c r="Z74" i="5"/>
  <c r="AA74" i="5"/>
  <c r="AE74" i="5"/>
  <c r="AJ74" i="5"/>
  <c r="AK74" i="5"/>
  <c r="AL74" i="5"/>
  <c r="AN74" i="5"/>
  <c r="AO74" i="5"/>
  <c r="AP74" i="5"/>
  <c r="AQ74" i="5"/>
  <c r="AZ74" i="5"/>
  <c r="BB74" i="5"/>
  <c r="BC74" i="5"/>
  <c r="BD74" i="5"/>
  <c r="BE74" i="5"/>
  <c r="BF74" i="5"/>
  <c r="BG74" i="5"/>
  <c r="BK74" i="5"/>
  <c r="BP74" i="5"/>
  <c r="V73" i="8" s="1"/>
  <c r="BQ74" i="5"/>
  <c r="BR74" i="5"/>
  <c r="BS74" i="5"/>
  <c r="BT74" i="5"/>
  <c r="BU74" i="5"/>
  <c r="BV74" i="5"/>
  <c r="BW74" i="5"/>
  <c r="BX74" i="5"/>
  <c r="W73" i="8" s="1"/>
  <c r="BY74" i="5"/>
  <c r="CA74" i="5"/>
  <c r="CF74" i="5"/>
  <c r="Z73" i="8" s="1"/>
  <c r="CG74" i="5"/>
  <c r="CH74" i="5"/>
  <c r="CI74" i="5"/>
  <c r="CJ74" i="5"/>
  <c r="CK74" i="5"/>
  <c r="CL74" i="5"/>
  <c r="CM74" i="5"/>
  <c r="CN74" i="5"/>
  <c r="CO74" i="5"/>
  <c r="AA73" i="8" s="1"/>
  <c r="CP74" i="5"/>
  <c r="CR74" i="5"/>
  <c r="CW74" i="5"/>
  <c r="CX74" i="5"/>
  <c r="CY74" i="5"/>
  <c r="CZ74" i="5"/>
  <c r="DA74" i="5"/>
  <c r="DB74" i="5"/>
  <c r="AR12" i="5"/>
  <c r="P69" i="8"/>
  <c r="P68" i="8"/>
  <c r="P67" i="8"/>
  <c r="P66" i="8"/>
  <c r="P65" i="8"/>
  <c r="P64" i="8"/>
  <c r="P63" i="8"/>
  <c r="P62" i="8"/>
  <c r="P61" i="8"/>
  <c r="P60" i="8"/>
  <c r="P59" i="8"/>
  <c r="P58" i="8"/>
  <c r="P57" i="8"/>
  <c r="P56" i="8"/>
  <c r="P53" i="8"/>
  <c r="P50" i="8"/>
  <c r="P49" i="8"/>
  <c r="P44" i="8"/>
  <c r="P31" i="8"/>
  <c r="P26" i="8"/>
  <c r="P25" i="8"/>
  <c r="P22" i="8"/>
  <c r="P16" i="8"/>
  <c r="P15" i="8"/>
  <c r="O69" i="8"/>
  <c r="O68" i="8"/>
  <c r="O67" i="8"/>
  <c r="O66" i="8"/>
  <c r="O65" i="8"/>
  <c r="O64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M70" i="3"/>
  <c r="M68" i="3"/>
  <c r="M67" i="3"/>
  <c r="M66" i="3"/>
  <c r="M65" i="3"/>
  <c r="M63" i="3"/>
  <c r="M62" i="3"/>
  <c r="M61" i="3"/>
  <c r="M60" i="3"/>
  <c r="M59" i="3"/>
  <c r="M57" i="3"/>
  <c r="M54" i="3"/>
  <c r="M51" i="3"/>
  <c r="M50" i="3"/>
  <c r="M45" i="3"/>
  <c r="M23" i="3"/>
  <c r="M16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4" i="3"/>
  <c r="L53" i="3"/>
  <c r="L52" i="3"/>
  <c r="L51" i="3"/>
  <c r="L50" i="3"/>
  <c r="L49" i="3"/>
  <c r="L48" i="3"/>
  <c r="L45" i="3"/>
  <c r="L43" i="3"/>
  <c r="L42" i="3"/>
  <c r="L41" i="3"/>
  <c r="L39" i="3"/>
  <c r="L38" i="3"/>
  <c r="L36" i="3"/>
  <c r="L35" i="3"/>
  <c r="L34" i="3"/>
  <c r="L33" i="3"/>
  <c r="L32" i="3"/>
  <c r="L31" i="3"/>
  <c r="L30" i="3"/>
  <c r="L27" i="3"/>
  <c r="L26" i="3"/>
  <c r="L23" i="3"/>
  <c r="L20" i="3"/>
  <c r="L19" i="3"/>
  <c r="L17" i="3"/>
  <c r="L16" i="3"/>
  <c r="L15" i="3"/>
  <c r="L69" i="8"/>
  <c r="L67" i="8"/>
  <c r="L66" i="8"/>
  <c r="L65" i="8"/>
  <c r="L64" i="8"/>
  <c r="L62" i="8"/>
  <c r="L61" i="8"/>
  <c r="L60" i="8"/>
  <c r="L59" i="8"/>
  <c r="L58" i="8"/>
  <c r="L56" i="8"/>
  <c r="L53" i="8"/>
  <c r="L50" i="8"/>
  <c r="L49" i="8"/>
  <c r="L44" i="8"/>
  <c r="L22" i="8"/>
  <c r="L15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3" i="8"/>
  <c r="K52" i="8"/>
  <c r="K51" i="8"/>
  <c r="K50" i="8"/>
  <c r="K49" i="8"/>
  <c r="K48" i="8"/>
  <c r="K47" i="8"/>
  <c r="K44" i="8"/>
  <c r="K42" i="8"/>
  <c r="K41" i="8"/>
  <c r="K40" i="8"/>
  <c r="K38" i="8"/>
  <c r="K37" i="8"/>
  <c r="K35" i="8"/>
  <c r="K34" i="8"/>
  <c r="K33" i="8"/>
  <c r="K32" i="8"/>
  <c r="K31" i="8"/>
  <c r="K30" i="8"/>
  <c r="K29" i="8"/>
  <c r="K26" i="8"/>
  <c r="K25" i="8"/>
  <c r="K22" i="8"/>
  <c r="K19" i="8"/>
  <c r="K18" i="8"/>
  <c r="K16" i="8"/>
  <c r="K15" i="8"/>
  <c r="K14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3" i="8"/>
  <c r="H50" i="8"/>
  <c r="H49" i="8"/>
  <c r="H44" i="8"/>
  <c r="H31" i="8"/>
  <c r="H26" i="8"/>
  <c r="H25" i="8"/>
  <c r="H22" i="8"/>
  <c r="H18" i="8"/>
  <c r="H16" i="8"/>
  <c r="H15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3" i="8"/>
  <c r="G52" i="8"/>
  <c r="G51" i="8"/>
  <c r="G50" i="8"/>
  <c r="G49" i="8"/>
  <c r="G48" i="8"/>
  <c r="G47" i="8"/>
  <c r="G44" i="8"/>
  <c r="G42" i="8"/>
  <c r="G41" i="8"/>
  <c r="G40" i="8"/>
  <c r="G38" i="8"/>
  <c r="G37" i="8"/>
  <c r="G35" i="8"/>
  <c r="G34" i="8"/>
  <c r="G33" i="8"/>
  <c r="G32" i="8"/>
  <c r="G31" i="8"/>
  <c r="G30" i="8"/>
  <c r="G29" i="8"/>
  <c r="G26" i="8"/>
  <c r="G25" i="8"/>
  <c r="G22" i="8"/>
  <c r="G19" i="8"/>
  <c r="G18" i="8"/>
  <c r="G16" i="8"/>
  <c r="G15" i="8"/>
  <c r="G14" i="8"/>
  <c r="B71" i="7"/>
  <c r="B71" i="6"/>
  <c r="B70" i="7"/>
  <c r="B70" i="6"/>
  <c r="B71" i="5"/>
  <c r="C71" i="5"/>
  <c r="B70" i="5"/>
  <c r="C70" i="5"/>
  <c r="D71" i="3"/>
  <c r="D70" i="8"/>
  <c r="D70" i="3"/>
  <c r="D69" i="8"/>
  <c r="D69" i="3"/>
  <c r="D68" i="8"/>
  <c r="D68" i="3"/>
  <c r="D67" i="8"/>
  <c r="D67" i="3"/>
  <c r="D66" i="8"/>
  <c r="D66" i="3"/>
  <c r="D65" i="8"/>
  <c r="E65" i="8" s="1"/>
  <c r="D65" i="3"/>
  <c r="D64" i="8"/>
  <c r="D64" i="3"/>
  <c r="D63" i="8"/>
  <c r="D63" i="3"/>
  <c r="D62" i="8"/>
  <c r="D62" i="3"/>
  <c r="D61" i="8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47" i="3"/>
  <c r="D46" i="8"/>
  <c r="D45" i="3"/>
  <c r="D44" i="8"/>
  <c r="D32" i="3"/>
  <c r="D31" i="8"/>
  <c r="D30" i="8"/>
  <c r="D29" i="3"/>
  <c r="D28" i="8"/>
  <c r="D28" i="3"/>
  <c r="D27" i="8"/>
  <c r="D27" i="3"/>
  <c r="D26" i="8"/>
  <c r="D26" i="3"/>
  <c r="D25" i="8"/>
  <c r="D25" i="3"/>
  <c r="D24" i="8"/>
  <c r="D23" i="3"/>
  <c r="D22" i="8"/>
  <c r="D22" i="3"/>
  <c r="D21" i="8"/>
  <c r="D21" i="3"/>
  <c r="D20" i="8"/>
  <c r="D19" i="3"/>
  <c r="D18" i="8"/>
  <c r="D17" i="3"/>
  <c r="D16" i="8"/>
  <c r="D16" i="3"/>
  <c r="D15" i="8"/>
  <c r="K45" i="3" l="1"/>
  <c r="K61" i="3"/>
  <c r="K69" i="3"/>
  <c r="U18" i="8"/>
  <c r="U58" i="8"/>
  <c r="U66" i="8"/>
  <c r="Q16" i="3"/>
  <c r="Q40" i="3"/>
  <c r="Q64" i="3"/>
  <c r="I25" i="8"/>
  <c r="I49" i="8"/>
  <c r="I57" i="8"/>
  <c r="I65" i="8"/>
  <c r="M53" i="8"/>
  <c r="M61" i="8"/>
  <c r="M69" i="8"/>
  <c r="N60" i="3"/>
  <c r="N68" i="3"/>
  <c r="Q25" i="8"/>
  <c r="Q49" i="8"/>
  <c r="Q57" i="8"/>
  <c r="Q65" i="8"/>
  <c r="K17" i="3"/>
  <c r="K57" i="3"/>
  <c r="K65" i="3"/>
  <c r="U22" i="8"/>
  <c r="U46" i="8"/>
  <c r="U62" i="8"/>
  <c r="Q60" i="3"/>
  <c r="Q68" i="3"/>
  <c r="I53" i="8"/>
  <c r="I61" i="8"/>
  <c r="I69" i="8"/>
  <c r="M49" i="8"/>
  <c r="M65" i="8"/>
  <c r="N16" i="3"/>
  <c r="Q53" i="8"/>
  <c r="Q61" i="8"/>
  <c r="Q69" i="8"/>
  <c r="I59" i="8"/>
  <c r="I67" i="8"/>
  <c r="M15" i="8"/>
  <c r="N54" i="3"/>
  <c r="N62" i="3"/>
  <c r="N70" i="3"/>
  <c r="Q59" i="8"/>
  <c r="Q67" i="8"/>
  <c r="K23" i="3"/>
  <c r="K63" i="3"/>
  <c r="U44" i="8"/>
  <c r="U60" i="8"/>
  <c r="U68" i="8"/>
  <c r="Q66" i="3"/>
  <c r="I44" i="8"/>
  <c r="I60" i="8"/>
  <c r="I68" i="8"/>
  <c r="M56" i="8"/>
  <c r="M64" i="8"/>
  <c r="N23" i="3"/>
  <c r="N63" i="3"/>
  <c r="Q44" i="8"/>
  <c r="Q60" i="8"/>
  <c r="Q68" i="8"/>
  <c r="K16" i="3"/>
  <c r="K32" i="3"/>
  <c r="K64" i="3"/>
  <c r="U53" i="8"/>
  <c r="U61" i="8"/>
  <c r="Q19" i="3"/>
  <c r="Q59" i="3"/>
  <c r="Q67" i="3"/>
  <c r="I22" i="8"/>
  <c r="I62" i="8"/>
  <c r="M50" i="8"/>
  <c r="M58" i="8"/>
  <c r="M66" i="8"/>
  <c r="N57" i="3"/>
  <c r="N65" i="3"/>
  <c r="Q22" i="8"/>
  <c r="Q62" i="8"/>
  <c r="K50" i="3"/>
  <c r="K58" i="3"/>
  <c r="K66" i="3"/>
  <c r="U15" i="8"/>
  <c r="U39" i="8"/>
  <c r="U63" i="8"/>
  <c r="Q45" i="3"/>
  <c r="Q61" i="3"/>
  <c r="Q69" i="3"/>
  <c r="I15" i="8"/>
  <c r="I31" i="8"/>
  <c r="I63" i="8"/>
  <c r="M59" i="8"/>
  <c r="M67" i="8"/>
  <c r="N50" i="3"/>
  <c r="N66" i="3"/>
  <c r="Q15" i="8"/>
  <c r="Q31" i="8"/>
  <c r="Q63" i="8"/>
  <c r="K27" i="3"/>
  <c r="K51" i="3"/>
  <c r="K59" i="3"/>
  <c r="K67" i="3"/>
  <c r="U16" i="8"/>
  <c r="U56" i="8"/>
  <c r="U64" i="8"/>
  <c r="Q54" i="3"/>
  <c r="Q62" i="3"/>
  <c r="I16" i="8"/>
  <c r="I56" i="8"/>
  <c r="I64" i="8"/>
  <c r="M44" i="8"/>
  <c r="M60" i="8"/>
  <c r="N51" i="3"/>
  <c r="N59" i="3"/>
  <c r="N67" i="3"/>
  <c r="Q16" i="8"/>
  <c r="Q56" i="8"/>
  <c r="Q64" i="8"/>
  <c r="K60" i="3"/>
  <c r="K68" i="3"/>
  <c r="U65" i="8"/>
  <c r="Q23" i="3"/>
  <c r="Q47" i="3"/>
  <c r="Q63" i="3"/>
  <c r="I18" i="8"/>
  <c r="I26" i="8"/>
  <c r="I50" i="8"/>
  <c r="I58" i="8"/>
  <c r="I66" i="8"/>
  <c r="M22" i="8"/>
  <c r="M62" i="8"/>
  <c r="N45" i="3"/>
  <c r="N61" i="3"/>
  <c r="Q26" i="8"/>
  <c r="Q50" i="8"/>
  <c r="Q58" i="8"/>
  <c r="Q66" i="8"/>
  <c r="BI74" i="5"/>
  <c r="AS74" i="5"/>
  <c r="I15" i="3"/>
  <c r="K54" i="3"/>
  <c r="K62" i="3"/>
  <c r="K70" i="3"/>
  <c r="U59" i="8"/>
  <c r="U67" i="8"/>
  <c r="Q17" i="3"/>
  <c r="Q57" i="3"/>
  <c r="Q65" i="3"/>
  <c r="BN70" i="5"/>
  <c r="T69" i="8"/>
  <c r="U69" i="8" s="1"/>
  <c r="BO70" i="5"/>
  <c r="P70" i="3"/>
  <c r="Q70" i="3" s="1"/>
  <c r="AR74" i="5"/>
  <c r="O58" i="5"/>
  <c r="O64" i="5"/>
  <c r="O70" i="5"/>
  <c r="P58" i="5"/>
  <c r="P64" i="5"/>
  <c r="P70" i="5"/>
  <c r="O59" i="5"/>
  <c r="O65" i="5"/>
  <c r="P59" i="5"/>
  <c r="P65" i="5"/>
  <c r="O60" i="5"/>
  <c r="O66" i="5"/>
  <c r="P60" i="5"/>
  <c r="P66" i="5"/>
  <c r="O61" i="5"/>
  <c r="O67" i="5"/>
  <c r="P61" i="5"/>
  <c r="P67" i="5"/>
  <c r="BH74" i="5"/>
  <c r="O62" i="5"/>
  <c r="O68" i="5"/>
  <c r="P62" i="5"/>
  <c r="P68" i="5"/>
  <c r="O57" i="5"/>
  <c r="O63" i="5"/>
  <c r="O69" i="5"/>
  <c r="P57" i="5"/>
  <c r="P63" i="5"/>
  <c r="P69" i="5"/>
  <c r="C69" i="3"/>
  <c r="AJ69" i="3" s="1"/>
  <c r="AP69" i="3" s="1"/>
  <c r="C68" i="8"/>
  <c r="E68" i="8" s="1"/>
  <c r="C68" i="3"/>
  <c r="AJ68" i="3" s="1"/>
  <c r="AP68" i="3" s="1"/>
  <c r="C67" i="8"/>
  <c r="E67" i="8" s="1"/>
  <c r="C67" i="3"/>
  <c r="AJ67" i="3" s="1"/>
  <c r="AP67" i="3" s="1"/>
  <c r="C66" i="8"/>
  <c r="E66" i="8" s="1"/>
  <c r="C66" i="3"/>
  <c r="AJ66" i="3" s="1"/>
  <c r="AP66" i="3" s="1"/>
  <c r="C65" i="3"/>
  <c r="AJ65" i="3" s="1"/>
  <c r="AP65" i="3" s="1"/>
  <c r="C64" i="8"/>
  <c r="E64" i="8" s="1"/>
  <c r="C64" i="3"/>
  <c r="AJ64" i="3" s="1"/>
  <c r="AP64" i="3" s="1"/>
  <c r="C63" i="8"/>
  <c r="E63" i="8" s="1"/>
  <c r="C63" i="3"/>
  <c r="AJ63" i="3" s="1"/>
  <c r="AP63" i="3" s="1"/>
  <c r="C62" i="8"/>
  <c r="E62" i="8" s="1"/>
  <c r="C62" i="3"/>
  <c r="AJ62" i="3" s="1"/>
  <c r="AP62" i="3" s="1"/>
  <c r="C61" i="8"/>
  <c r="E61" i="8" s="1"/>
  <c r="C61" i="3"/>
  <c r="AJ61" i="3" s="1"/>
  <c r="AP61" i="3" s="1"/>
  <c r="C60" i="8"/>
  <c r="E60" i="8" s="1"/>
  <c r="C60" i="3"/>
  <c r="AJ60" i="3" s="1"/>
  <c r="AP60" i="3" s="1"/>
  <c r="C59" i="8"/>
  <c r="E59" i="8" s="1"/>
  <c r="C59" i="3"/>
  <c r="AJ59" i="3" s="1"/>
  <c r="AP59" i="3" s="1"/>
  <c r="C58" i="8"/>
  <c r="E58" i="8" s="1"/>
  <c r="C58" i="3"/>
  <c r="AJ58" i="3" s="1"/>
  <c r="AP58" i="3" s="1"/>
  <c r="C57" i="8"/>
  <c r="E57" i="8" s="1"/>
  <c r="C57" i="3"/>
  <c r="AJ57" i="3" s="1"/>
  <c r="AP57" i="3" s="1"/>
  <c r="C56" i="8"/>
  <c r="E56" i="8" s="1"/>
  <c r="C56" i="3"/>
  <c r="AJ56" i="3" s="1"/>
  <c r="AP56" i="3" s="1"/>
  <c r="C55" i="8"/>
  <c r="E55" i="8" s="1"/>
  <c r="C55" i="3"/>
  <c r="C54" i="8"/>
  <c r="E54" i="8" s="1"/>
  <c r="C54" i="3"/>
  <c r="AJ54" i="3" s="1"/>
  <c r="AP54" i="3" s="1"/>
  <c r="C53" i="8"/>
  <c r="E53" i="8" s="1"/>
  <c r="C53" i="3"/>
  <c r="AJ53" i="3" s="1"/>
  <c r="AP53" i="3" s="1"/>
  <c r="C52" i="8"/>
  <c r="E52" i="8" s="1"/>
  <c r="C52" i="3"/>
  <c r="C51" i="8"/>
  <c r="E51" i="8" s="1"/>
  <c r="C51" i="3"/>
  <c r="AJ51" i="3" s="1"/>
  <c r="AP51" i="3" s="1"/>
  <c r="C50" i="8"/>
  <c r="C50" i="3"/>
  <c r="AJ50" i="3" s="1"/>
  <c r="AP50" i="3" s="1"/>
  <c r="C49" i="8"/>
  <c r="C49" i="3"/>
  <c r="C48" i="8"/>
  <c r="C48" i="3"/>
  <c r="AJ48" i="3" s="1"/>
  <c r="AP48" i="3" s="1"/>
  <c r="C47" i="8"/>
  <c r="C47" i="3"/>
  <c r="C46" i="8"/>
  <c r="E46" i="8" s="1"/>
  <c r="C46" i="3"/>
  <c r="C45" i="8"/>
  <c r="C45" i="3"/>
  <c r="AJ45" i="3" s="1"/>
  <c r="AP45" i="3" s="1"/>
  <c r="C44" i="8"/>
  <c r="E44" i="8" s="1"/>
  <c r="C44" i="3"/>
  <c r="C43" i="8"/>
  <c r="C43" i="3"/>
  <c r="C42" i="8"/>
  <c r="C42" i="3"/>
  <c r="C41" i="8"/>
  <c r="C41" i="3"/>
  <c r="C40" i="8"/>
  <c r="C40" i="3"/>
  <c r="C39" i="8"/>
  <c r="C39" i="3"/>
  <c r="C38" i="8"/>
  <c r="C38" i="3"/>
  <c r="C37" i="8"/>
  <c r="C37" i="3"/>
  <c r="C36" i="8"/>
  <c r="C36" i="3"/>
  <c r="C35" i="8"/>
  <c r="C35" i="3"/>
  <c r="C34" i="8"/>
  <c r="C34" i="3"/>
  <c r="C33" i="8"/>
  <c r="C33" i="3"/>
  <c r="C32" i="8"/>
  <c r="C32" i="3"/>
  <c r="AJ32" i="3" s="1"/>
  <c r="AP32" i="3" s="1"/>
  <c r="C31" i="8"/>
  <c r="E31" i="8" s="1"/>
  <c r="C31" i="3"/>
  <c r="C30" i="8"/>
  <c r="E30" i="8" s="1"/>
  <c r="C30" i="3"/>
  <c r="AJ30" i="3" s="1"/>
  <c r="AP30" i="3" s="1"/>
  <c r="C29" i="8"/>
  <c r="C29" i="3"/>
  <c r="C28" i="8"/>
  <c r="E28" i="8" s="1"/>
  <c r="C28" i="3"/>
  <c r="C27" i="8"/>
  <c r="E27" i="8" s="1"/>
  <c r="C27" i="3"/>
  <c r="AJ27" i="3" s="1"/>
  <c r="AP27" i="3" s="1"/>
  <c r="C26" i="8"/>
  <c r="E26" i="8" s="1"/>
  <c r="C26" i="3"/>
  <c r="AJ26" i="3" s="1"/>
  <c r="AP26" i="3" s="1"/>
  <c r="C25" i="8"/>
  <c r="E25" i="8" s="1"/>
  <c r="C25" i="3"/>
  <c r="C24" i="8"/>
  <c r="E24" i="8" s="1"/>
  <c r="C24" i="3"/>
  <c r="C23" i="8"/>
  <c r="C23" i="3"/>
  <c r="AJ23" i="3" s="1"/>
  <c r="AP23" i="3" s="1"/>
  <c r="C22" i="8"/>
  <c r="E22" i="8" s="1"/>
  <c r="C22" i="3"/>
  <c r="C21" i="8"/>
  <c r="E21" i="8" s="1"/>
  <c r="C21" i="3"/>
  <c r="C20" i="8"/>
  <c r="E20" i="8" s="1"/>
  <c r="C20" i="3"/>
  <c r="C19" i="8"/>
  <c r="C19" i="3"/>
  <c r="AJ19" i="3" s="1"/>
  <c r="AP19" i="3" s="1"/>
  <c r="C18" i="8"/>
  <c r="E18" i="8" s="1"/>
  <c r="C18" i="3"/>
  <c r="C17" i="8"/>
  <c r="C17" i="3"/>
  <c r="AJ17" i="3" s="1"/>
  <c r="AP17" i="3" s="1"/>
  <c r="C16" i="8"/>
  <c r="E16" i="8" s="1"/>
  <c r="C16" i="3"/>
  <c r="AJ16" i="3" s="1"/>
  <c r="AP16" i="3" s="1"/>
  <c r="C15" i="8"/>
  <c r="E15" i="8" s="1"/>
  <c r="C15" i="3"/>
  <c r="C14" i="8"/>
  <c r="AJ52" i="3" l="1"/>
  <c r="AP52" i="3" s="1"/>
  <c r="AJ15" i="3"/>
  <c r="AP15" i="3" s="1"/>
  <c r="E28" i="3"/>
  <c r="E16" i="3"/>
  <c r="E56" i="3"/>
  <c r="E67" i="3"/>
  <c r="E63" i="3"/>
  <c r="E64" i="3"/>
  <c r="E32" i="3"/>
  <c r="E52" i="3"/>
  <c r="E68" i="3"/>
  <c r="E65" i="3"/>
  <c r="E17" i="3"/>
  <c r="E61" i="3"/>
  <c r="E60" i="3"/>
  <c r="E62" i="3"/>
  <c r="E58" i="3"/>
  <c r="E27" i="3"/>
  <c r="E57" i="3"/>
  <c r="E21" i="3"/>
  <c r="J70" i="4"/>
  <c r="C69" i="8"/>
  <c r="E69" i="8" s="1"/>
  <c r="E59" i="3"/>
  <c r="E55" i="3"/>
  <c r="E54" i="3"/>
  <c r="K71" i="4"/>
  <c r="C71" i="3"/>
  <c r="E53" i="3"/>
  <c r="E29" i="3"/>
  <c r="E25" i="3"/>
  <c r="J71" i="4"/>
  <c r="C70" i="8"/>
  <c r="E70" i="8" s="1"/>
  <c r="K70" i="4"/>
  <c r="C70" i="3"/>
  <c r="E26" i="3"/>
  <c r="E22" i="3"/>
  <c r="E69" i="3"/>
  <c r="E45" i="3"/>
  <c r="E47" i="3"/>
  <c r="E23" i="3"/>
  <c r="E19" i="3"/>
  <c r="E66" i="3"/>
  <c r="AK70" i="3"/>
  <c r="AJ70" i="3" l="1"/>
  <c r="AL70" i="3" s="1"/>
  <c r="E70" i="3"/>
  <c r="AJ71" i="3"/>
  <c r="E71" i="3"/>
  <c r="AF68" i="8" l="1"/>
  <c r="AG68" i="8" s="1"/>
  <c r="AF67" i="8"/>
  <c r="AG67" i="8" s="1"/>
  <c r="AF66" i="8"/>
  <c r="AG66" i="8" s="1"/>
  <c r="AF64" i="8"/>
  <c r="AG64" i="8" s="1"/>
  <c r="AF63" i="8"/>
  <c r="AG63" i="8" s="1"/>
  <c r="AF62" i="8"/>
  <c r="AG62" i="8" s="1"/>
  <c r="AF61" i="8"/>
  <c r="AG61" i="8" s="1"/>
  <c r="AF60" i="8"/>
  <c r="AG60" i="8" s="1"/>
  <c r="AF59" i="8"/>
  <c r="AG59" i="8" s="1"/>
  <c r="AF58" i="8"/>
  <c r="AG58" i="8" s="1"/>
  <c r="AF56" i="8"/>
  <c r="AG56" i="8" s="1"/>
  <c r="AF53" i="8"/>
  <c r="AG53" i="8" s="1"/>
  <c r="AF50" i="8"/>
  <c r="AG50" i="8" s="1"/>
  <c r="AF49" i="8"/>
  <c r="AG49" i="8" s="1"/>
  <c r="AF44" i="8"/>
  <c r="AG44" i="8" s="1"/>
  <c r="AF31" i="8"/>
  <c r="AG31" i="8" s="1"/>
  <c r="AF28" i="8"/>
  <c r="AG28" i="8" s="1"/>
  <c r="AF27" i="8"/>
  <c r="AG27" i="8" s="1"/>
  <c r="AF26" i="8"/>
  <c r="AG26" i="8" s="1"/>
  <c r="AF24" i="8"/>
  <c r="AG24" i="8" s="1"/>
  <c r="AF15" i="8"/>
  <c r="AG15" i="8" s="1"/>
  <c r="CE57" i="5" l="1"/>
  <c r="CD57" i="5"/>
  <c r="F78" i="3" l="1"/>
  <c r="BO78" i="5" l="1"/>
  <c r="BN78" i="5"/>
  <c r="O78" i="5"/>
  <c r="CV23" i="5" l="1"/>
  <c r="CU23" i="5" l="1"/>
  <c r="O77" i="8" l="1"/>
  <c r="P77" i="8"/>
  <c r="Q77" i="8" l="1"/>
  <c r="AR2" i="3"/>
  <c r="AR3" i="3"/>
  <c r="AR1" i="3"/>
  <c r="AN82" i="3" l="1"/>
  <c r="Q41" i="7" l="1"/>
  <c r="R31" i="7"/>
  <c r="V74" i="7"/>
  <c r="U74" i="7"/>
  <c r="Z74" i="7"/>
  <c r="Y74" i="7"/>
  <c r="R27" i="7" l="1"/>
  <c r="R51" i="7"/>
  <c r="R23" i="7"/>
  <c r="R19" i="7"/>
  <c r="R35" i="7"/>
  <c r="R47" i="7"/>
  <c r="Q17" i="7"/>
  <c r="Q60" i="7"/>
  <c r="Q68" i="7"/>
  <c r="R62" i="7"/>
  <c r="Q61" i="7"/>
  <c r="Q21" i="7"/>
  <c r="R17" i="7"/>
  <c r="R41" i="7"/>
  <c r="R26" i="7"/>
  <c r="R50" i="7"/>
  <c r="R66" i="7"/>
  <c r="R16" i="7"/>
  <c r="R32" i="7"/>
  <c r="R40" i="7"/>
  <c r="Q54" i="7"/>
  <c r="Q23" i="7"/>
  <c r="Q31" i="7"/>
  <c r="Q47" i="7"/>
  <c r="R60" i="7"/>
  <c r="R68" i="7"/>
  <c r="Q62" i="7"/>
  <c r="Q16" i="7"/>
  <c r="Q32" i="7"/>
  <c r="Q40" i="7"/>
  <c r="R21" i="7"/>
  <c r="R61" i="7"/>
  <c r="Q26" i="7"/>
  <c r="Q66" i="7"/>
  <c r="Q50" i="7"/>
  <c r="Q19" i="7"/>
  <c r="Q27" i="7"/>
  <c r="Q35" i="7"/>
  <c r="Q51" i="7"/>
  <c r="AY57" i="5" l="1"/>
  <c r="AX57" i="5"/>
  <c r="AB4" i="7" l="1"/>
  <c r="B31" i="6" l="1"/>
  <c r="Q79" i="8" l="1"/>
  <c r="I80" i="3"/>
  <c r="J77" i="3" l="1"/>
  <c r="J78" i="3"/>
  <c r="J80" i="3"/>
  <c r="I77" i="3"/>
  <c r="I78" i="3"/>
  <c r="R13" i="8"/>
  <c r="K77" i="3" l="1"/>
  <c r="K78" i="3"/>
  <c r="R74" i="8"/>
  <c r="K80" i="3"/>
  <c r="AX80" i="5"/>
  <c r="AY80" i="5"/>
  <c r="AX78" i="5"/>
  <c r="AY78" i="5"/>
  <c r="AY70" i="5" l="1"/>
  <c r="AX70" i="5"/>
  <c r="AX58" i="5" l="1"/>
  <c r="AX61" i="5"/>
  <c r="AX64" i="5"/>
  <c r="AX67" i="5"/>
  <c r="AY58" i="5"/>
  <c r="AY61" i="5"/>
  <c r="AY64" i="5"/>
  <c r="AY67" i="5"/>
  <c r="O13" i="8"/>
  <c r="AX17" i="5"/>
  <c r="AX23" i="5"/>
  <c r="AX26" i="5"/>
  <c r="AX32" i="5"/>
  <c r="AX50" i="5"/>
  <c r="AX59" i="5"/>
  <c r="AX62" i="5"/>
  <c r="AX65" i="5"/>
  <c r="AX68" i="5"/>
  <c r="AX16" i="5"/>
  <c r="AY17" i="5"/>
  <c r="AY23" i="5"/>
  <c r="AY32" i="5"/>
  <c r="AY50" i="5"/>
  <c r="AY59" i="5"/>
  <c r="AY62" i="5"/>
  <c r="AY65" i="5"/>
  <c r="AY68" i="5"/>
  <c r="AY16" i="5"/>
  <c r="I14" i="3"/>
  <c r="AX27" i="5"/>
  <c r="AX45" i="5"/>
  <c r="AX51" i="5"/>
  <c r="AX54" i="5"/>
  <c r="AX60" i="5"/>
  <c r="AX63" i="5"/>
  <c r="AX66" i="5"/>
  <c r="AX69" i="5"/>
  <c r="AY27" i="5"/>
  <c r="AY45" i="5"/>
  <c r="AY54" i="5"/>
  <c r="AY60" i="5"/>
  <c r="AY63" i="5"/>
  <c r="AY66" i="5"/>
  <c r="AY69" i="5"/>
  <c r="AX12" i="5"/>
  <c r="AV12" i="5"/>
  <c r="AT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CE78" i="5" l="1"/>
  <c r="M77" i="3" l="1"/>
  <c r="L77" i="3"/>
  <c r="G77" i="3"/>
  <c r="F77" i="3"/>
  <c r="D77" i="3"/>
  <c r="C77" i="3"/>
  <c r="AE77" i="3"/>
  <c r="AD77" i="3"/>
  <c r="Y77" i="3"/>
  <c r="X77" i="3"/>
  <c r="N77" i="3" l="1"/>
  <c r="AF77" i="3"/>
  <c r="Z77" i="3"/>
  <c r="H77" i="3"/>
  <c r="E77" i="3"/>
  <c r="CD77" i="5"/>
  <c r="R77" i="3"/>
  <c r="BN77" i="5"/>
  <c r="P77" i="3"/>
  <c r="O77" i="3"/>
  <c r="AJ77" i="3" l="1"/>
  <c r="AP77" i="3" s="1"/>
  <c r="Q77" i="3"/>
  <c r="BO77" i="5"/>
  <c r="G12" i="7" l="1"/>
  <c r="U12" i="6"/>
  <c r="E12" i="6"/>
  <c r="CQ12" i="5"/>
  <c r="BZ12" i="5"/>
  <c r="BJ12" i="5"/>
  <c r="AD12" i="5"/>
  <c r="O80" i="7" l="1"/>
  <c r="W4" i="3" l="1"/>
  <c r="Z4" i="8"/>
  <c r="Q74" i="4" l="1"/>
  <c r="P74" i="4"/>
  <c r="O74" i="4"/>
  <c r="M74" i="4"/>
  <c r="L74" i="4"/>
  <c r="AB74" i="7" l="1"/>
  <c r="AA74" i="7"/>
  <c r="S74" i="7"/>
  <c r="AP73" i="8" s="1"/>
  <c r="AD78" i="3" l="1"/>
  <c r="X78" i="3"/>
  <c r="R78" i="3"/>
  <c r="O78" i="3"/>
  <c r="L78" i="3"/>
  <c r="CD68" i="5" l="1"/>
  <c r="C78" i="3"/>
  <c r="AJ78" i="3" s="1"/>
  <c r="AP78" i="3" s="1"/>
  <c r="K64" i="4" l="1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7" l="1"/>
  <c r="B66" i="6"/>
  <c r="B66" i="3"/>
  <c r="K67" i="4"/>
  <c r="B67" i="7"/>
  <c r="B67" i="6"/>
  <c r="B67" i="3"/>
  <c r="K69" i="4"/>
  <c r="K66" i="4"/>
  <c r="B69" i="7"/>
  <c r="B69" i="6"/>
  <c r="B68" i="7"/>
  <c r="B68" i="6"/>
  <c r="K68" i="4"/>
  <c r="J16" i="4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B63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F4" i="6"/>
  <c r="DB4" i="5"/>
  <c r="BW4" i="5"/>
  <c r="AQ4" i="5"/>
  <c r="AA4" i="5"/>
  <c r="O12" i="7"/>
  <c r="K12" i="7"/>
  <c r="C12" i="7"/>
  <c r="Y12" i="6"/>
  <c r="W12" i="6"/>
  <c r="S12" i="6"/>
  <c r="I12" i="6"/>
  <c r="G12" i="6"/>
  <c r="C12" i="6"/>
  <c r="CU12" i="5"/>
  <c r="CS12" i="5"/>
  <c r="CD12" i="5"/>
  <c r="CB12" i="5"/>
  <c r="BN12" i="5"/>
  <c r="BL12" i="5"/>
  <c r="AH12" i="5"/>
  <c r="O12" i="5"/>
  <c r="AF12" i="5"/>
  <c r="AB12" i="5"/>
  <c r="J12" i="5"/>
  <c r="H12" i="8" s="1"/>
  <c r="D12" i="5"/>
  <c r="C12" i="8" s="1"/>
  <c r="K12" i="8" s="1"/>
  <c r="B74" i="8"/>
  <c r="AP13" i="8"/>
  <c r="AL13" i="8"/>
  <c r="AH13" i="8"/>
  <c r="AD13" i="8"/>
  <c r="Z13" i="8"/>
  <c r="V13" i="8"/>
  <c r="N13" i="8"/>
  <c r="J13" i="8"/>
  <c r="F13" i="8"/>
  <c r="AO79" i="8"/>
  <c r="AG79" i="8"/>
  <c r="M79" i="8"/>
  <c r="I79" i="8"/>
  <c r="E79" i="8"/>
  <c r="AD9" i="3"/>
  <c r="AA9" i="3"/>
  <c r="X9" i="3"/>
  <c r="U10" i="3"/>
  <c r="R10" i="3"/>
  <c r="O10" i="3"/>
  <c r="L10" i="3"/>
  <c r="F10" i="3"/>
  <c r="C9" i="3"/>
  <c r="D13" i="3"/>
  <c r="C13" i="3"/>
  <c r="P80" i="7"/>
  <c r="BO80" i="5"/>
  <c r="BN80" i="5"/>
  <c r="AI80" i="5"/>
  <c r="AH80" i="5"/>
  <c r="P80" i="5"/>
  <c r="O80" i="5"/>
  <c r="J81" i="6"/>
  <c r="I81" i="6"/>
  <c r="K80" i="4"/>
  <c r="J80" i="4"/>
  <c r="E80" i="3"/>
  <c r="H80" i="3"/>
  <c r="N80" i="3"/>
  <c r="Q80" i="3"/>
  <c r="Z80" i="3"/>
  <c r="AF80" i="3"/>
  <c r="AI14" i="3"/>
  <c r="AI74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4" i="8"/>
  <c r="G12" i="8"/>
  <c r="R13" i="3"/>
  <c r="G13" i="3"/>
  <c r="AJ13" i="3"/>
  <c r="Z74" i="8"/>
  <c r="J74" i="8"/>
  <c r="AL74" i="8"/>
  <c r="V74" i="8"/>
  <c r="D12" i="8"/>
  <c r="L12" i="8" s="1"/>
  <c r="S13" i="3"/>
  <c r="AE13" i="3"/>
  <c r="P13" i="3"/>
  <c r="Y13" i="3"/>
  <c r="AB13" i="3"/>
  <c r="AH13" i="3"/>
  <c r="M13" i="3"/>
  <c r="AP74" i="8"/>
  <c r="AH74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J63" i="4" l="1"/>
  <c r="K63" i="4" l="1"/>
  <c r="Y63" i="6"/>
  <c r="CU59" i="5" l="1"/>
  <c r="CU54" i="5"/>
  <c r="CU62" i="5"/>
  <c r="N74" i="8" l="1"/>
  <c r="CU17" i="5" l="1"/>
  <c r="CU32" i="5"/>
  <c r="Y57" i="6" l="1"/>
  <c r="K61" i="4" l="1"/>
  <c r="J56" i="4"/>
  <c r="J59" i="4"/>
  <c r="J55" i="4"/>
  <c r="K55" i="4"/>
  <c r="J61" i="4"/>
  <c r="J58" i="4"/>
  <c r="J53" i="4"/>
  <c r="J62" i="4"/>
  <c r="K62" i="4"/>
  <c r="J54" i="4"/>
  <c r="K54" i="4"/>
  <c r="K60" i="4"/>
  <c r="K53" i="4"/>
  <c r="J60" i="4"/>
  <c r="K59" i="4"/>
  <c r="K56" i="4"/>
  <c r="K58" i="4"/>
  <c r="J52" i="4" l="1"/>
  <c r="J26" i="4" l="1"/>
  <c r="Y23" i="6"/>
  <c r="Y17" i="6"/>
  <c r="Y45" i="6"/>
  <c r="J27" i="4"/>
  <c r="Y40" i="6"/>
  <c r="Y47" i="6"/>
  <c r="Y21" i="6"/>
  <c r="J29" i="4"/>
  <c r="J21" i="4"/>
  <c r="Y50" i="6"/>
  <c r="J23" i="4"/>
  <c r="J19" i="4"/>
  <c r="J17" i="4"/>
  <c r="J25" i="4"/>
  <c r="J22" i="4"/>
  <c r="J28" i="4"/>
  <c r="Y41" i="6"/>
  <c r="Y51" i="6"/>
  <c r="Y26" i="6" l="1"/>
  <c r="Y27" i="6"/>
  <c r="Y32" i="6"/>
  <c r="Y35" i="6"/>
  <c r="CV59" i="5"/>
  <c r="Y54" i="6"/>
  <c r="Y25" i="6"/>
  <c r="Y29" i="6"/>
  <c r="Y60" i="6"/>
  <c r="Y62" i="6"/>
  <c r="Y28" i="6"/>
  <c r="Y58" i="6"/>
  <c r="Y61" i="6"/>
  <c r="CV54" i="5"/>
  <c r="CV32" i="5" l="1"/>
  <c r="CV17" i="5"/>
  <c r="K16" i="4" l="1"/>
  <c r="K23" i="4"/>
  <c r="K27" i="4"/>
  <c r="K19" i="4"/>
  <c r="K25" i="4"/>
  <c r="K26" i="4"/>
  <c r="K22" i="4"/>
  <c r="K17" i="4"/>
  <c r="K29" i="4"/>
  <c r="K28" i="4"/>
  <c r="K21" i="4" l="1"/>
  <c r="CV50" i="5" l="1"/>
  <c r="CV51" i="5"/>
  <c r="CU51" i="5"/>
  <c r="CU45" i="5"/>
  <c r="CU50" i="5"/>
  <c r="CV45" i="5"/>
  <c r="J45" i="4" l="1"/>
  <c r="J47" i="4"/>
  <c r="J32" i="4" l="1"/>
  <c r="D78" i="3" l="1"/>
  <c r="K78" i="4"/>
  <c r="E78" i="3" l="1"/>
  <c r="BN66" i="5" l="1"/>
  <c r="BN67" i="5"/>
  <c r="BN69" i="5"/>
  <c r="BN68" i="5"/>
  <c r="AH68" i="5"/>
  <c r="AH63" i="5"/>
  <c r="AH54" i="5"/>
  <c r="AH67" i="5"/>
  <c r="BN54" i="5" l="1"/>
  <c r="BN23" i="5"/>
  <c r="BN65" i="5"/>
  <c r="BN59" i="5"/>
  <c r="AH59" i="5"/>
  <c r="AH65" i="5"/>
  <c r="AH62" i="5"/>
  <c r="AH61" i="5"/>
  <c r="CD69" i="5" l="1"/>
  <c r="CD67" i="5"/>
  <c r="CD54" i="5" l="1"/>
  <c r="CD23" i="5"/>
  <c r="CD59" i="5"/>
  <c r="CD62" i="5" l="1"/>
  <c r="CD65" i="5"/>
  <c r="AD74" i="8" l="1"/>
  <c r="P78" i="3" l="1"/>
  <c r="S78" i="3"/>
  <c r="T78" i="3" l="1"/>
  <c r="Q78" i="3"/>
  <c r="M78" i="3" l="1"/>
  <c r="AI78" i="5"/>
  <c r="N78" i="3" l="1"/>
  <c r="G78" i="3" l="1"/>
  <c r="H78" i="3" s="1"/>
  <c r="P78" i="5" l="1"/>
  <c r="S77" i="3" l="1"/>
  <c r="CE77" i="5"/>
  <c r="AK77" i="3" l="1"/>
  <c r="T77" i="3"/>
  <c r="AL77" i="3" l="1"/>
  <c r="AR77" i="3" s="1"/>
  <c r="AQ77" i="3"/>
  <c r="Y78" i="3"/>
  <c r="Z78" i="3" l="1"/>
  <c r="W74" i="7" l="1"/>
  <c r="X74" i="7" l="1"/>
  <c r="CV65" i="5" l="1"/>
  <c r="Y16" i="6" l="1"/>
  <c r="CU65" i="5" l="1"/>
  <c r="D77" i="8" l="1"/>
  <c r="CV16" i="5" l="1"/>
  <c r="CU16" i="5" l="1"/>
  <c r="C77" i="8" l="1"/>
  <c r="J78" i="4"/>
  <c r="E77" i="8" l="1"/>
  <c r="G13" i="8" l="1"/>
  <c r="W77" i="8" l="1"/>
  <c r="G77" i="8" l="1"/>
  <c r="K77" i="8" l="1"/>
  <c r="CV27" i="5" l="1"/>
  <c r="CU27" i="5" l="1"/>
  <c r="O23" i="5" l="1"/>
  <c r="O54" i="5"/>
  <c r="AH16" i="5" l="1"/>
  <c r="AH45" i="5" l="1"/>
  <c r="AH51" i="5"/>
  <c r="AH23" i="5"/>
  <c r="AH50" i="5"/>
  <c r="CD78" i="5" l="1"/>
  <c r="X77" i="8"/>
  <c r="Y77" i="8" l="1"/>
  <c r="BO66" i="5" l="1"/>
  <c r="AI61" i="5" l="1"/>
  <c r="AI62" i="5" l="1"/>
  <c r="H77" i="8" l="1"/>
  <c r="I77" i="8" l="1"/>
  <c r="AH78" i="5"/>
  <c r="L77" i="8"/>
  <c r="M77" i="8" l="1"/>
  <c r="K47" i="4" l="1"/>
  <c r="K52" i="4" l="1"/>
  <c r="K45" i="4"/>
  <c r="K32" i="4" l="1"/>
  <c r="O32" i="5" l="1"/>
  <c r="O19" i="5"/>
  <c r="O50" i="5"/>
  <c r="O17" i="5"/>
  <c r="O51" i="5"/>
  <c r="O16" i="5"/>
  <c r="O45" i="5"/>
  <c r="O26" i="5"/>
  <c r="P45" i="5" l="1"/>
  <c r="P19" i="5"/>
  <c r="P23" i="5"/>
  <c r="P50" i="5"/>
  <c r="P27" i="5"/>
  <c r="P32" i="5"/>
  <c r="P17" i="5"/>
  <c r="P26" i="5" l="1"/>
  <c r="P16" i="5"/>
  <c r="P51" i="5"/>
  <c r="P54" i="5"/>
  <c r="U77" i="8" l="1"/>
  <c r="W13" i="8" l="1"/>
  <c r="K13" i="8" l="1"/>
  <c r="L14" i="3" l="1"/>
  <c r="AM77" i="8" l="1"/>
  <c r="CD66" i="5" l="1"/>
  <c r="AH66" i="5" l="1"/>
  <c r="AI66" i="5" l="1"/>
  <c r="M74" i="6" l="1"/>
  <c r="P61" i="7" l="1"/>
  <c r="P62" i="7" l="1"/>
  <c r="O61" i="7" l="1"/>
  <c r="O16" i="7" l="1"/>
  <c r="O62" i="7" l="1"/>
  <c r="O51" i="7" l="1"/>
  <c r="O32" i="7" l="1"/>
  <c r="O27" i="7"/>
  <c r="O23" i="7"/>
  <c r="O50" i="7"/>
  <c r="O47" i="7" l="1"/>
  <c r="CE66" i="5" l="1"/>
  <c r="T74" i="7" l="1"/>
  <c r="AY51" i="5" l="1"/>
  <c r="J67" i="4" l="1"/>
  <c r="J68" i="4"/>
  <c r="J66" i="4"/>
  <c r="J69" i="4"/>
  <c r="J64" i="4"/>
  <c r="Q67" i="7" l="1"/>
  <c r="Q69" i="7"/>
  <c r="Q45" i="7"/>
  <c r="Q63" i="7"/>
  <c r="Q59" i="7"/>
  <c r="Q64" i="7"/>
  <c r="O63" i="7" l="1"/>
  <c r="O45" i="7" l="1"/>
  <c r="O69" i="7"/>
  <c r="O59" i="7"/>
  <c r="Q65" i="7" l="1"/>
  <c r="AM13" i="8" l="1"/>
  <c r="Q58" i="7" l="1"/>
  <c r="E74" i="7" l="1"/>
  <c r="C74" i="7" l="1"/>
  <c r="AM74" i="8" l="1"/>
  <c r="P16" i="7" l="1"/>
  <c r="P27" i="7"/>
  <c r="P23" i="7"/>
  <c r="P32" i="7"/>
  <c r="P51" i="7"/>
  <c r="P47" i="7"/>
  <c r="P50" i="7"/>
  <c r="N74" i="6" l="1"/>
  <c r="R54" i="7" l="1"/>
  <c r="R45" i="7" l="1"/>
  <c r="R67" i="7"/>
  <c r="R69" i="7"/>
  <c r="R64" i="7"/>
  <c r="R63" i="7"/>
  <c r="R59" i="7"/>
  <c r="P63" i="7" l="1"/>
  <c r="P59" i="7"/>
  <c r="R65" i="7"/>
  <c r="P69" i="7" l="1"/>
  <c r="P45" i="7"/>
  <c r="AD14" i="3" l="1"/>
  <c r="R58" i="7" l="1"/>
  <c r="F74" i="7" l="1"/>
  <c r="D74" i="7" l="1"/>
  <c r="AD74" i="3" l="1"/>
  <c r="S13" i="8" l="1"/>
  <c r="S74" i="8" l="1"/>
  <c r="O74" i="8" l="1"/>
  <c r="I74" i="3" l="1"/>
  <c r="O14" i="3"/>
  <c r="O74" i="3" l="1"/>
  <c r="AI13" i="8" l="1"/>
  <c r="S74" i="6"/>
  <c r="AE13" i="8"/>
  <c r="C74" i="6" l="1"/>
  <c r="AI74" i="8"/>
  <c r="AA14" i="3"/>
  <c r="AE74" i="8" l="1"/>
  <c r="W74" i="8" l="1"/>
  <c r="D74" i="4" l="1"/>
  <c r="C74" i="8" l="1"/>
  <c r="AA13" i="8" l="1"/>
  <c r="U14" i="3" l="1"/>
  <c r="R14" i="3" l="1"/>
  <c r="E74" i="4" l="1"/>
  <c r="C74" i="3" l="1"/>
  <c r="AA74" i="3" l="1"/>
  <c r="T74" i="6"/>
  <c r="AA74" i="8" l="1"/>
  <c r="X14" i="3" l="1"/>
  <c r="AJ14" i="3" l="1"/>
  <c r="AP14" i="3" s="1"/>
  <c r="D74" i="6" l="1"/>
  <c r="X74" i="3" l="1"/>
  <c r="U74" i="3" l="1"/>
  <c r="R74" i="3" l="1"/>
  <c r="O66" i="7" l="1"/>
  <c r="N74" i="4" l="1"/>
  <c r="O27" i="5" l="1"/>
  <c r="BH79" i="5" l="1"/>
  <c r="BH81" i="5" l="1"/>
  <c r="S78" i="8"/>
  <c r="S80" i="8" s="1"/>
  <c r="O76" i="8"/>
  <c r="AR79" i="5"/>
  <c r="C76" i="8"/>
  <c r="C78" i="8" s="1"/>
  <c r="C80" i="8" s="1"/>
  <c r="D79" i="4"/>
  <c r="D81" i="4" s="1"/>
  <c r="AC79" i="5"/>
  <c r="AC81" i="5" s="1"/>
  <c r="L76" i="3"/>
  <c r="L79" i="3" s="1"/>
  <c r="L81" i="3" s="1"/>
  <c r="C76" i="3"/>
  <c r="E79" i="4"/>
  <c r="E81" i="4" s="1"/>
  <c r="BI79" i="5"/>
  <c r="BI81" i="5" s="1"/>
  <c r="O76" i="3"/>
  <c r="O79" i="3" s="1"/>
  <c r="O81" i="3" s="1"/>
  <c r="AS79" i="5"/>
  <c r="I76" i="3"/>
  <c r="C79" i="3" l="1"/>
  <c r="E79" i="5"/>
  <c r="E81" i="5" s="1"/>
  <c r="F76" i="3"/>
  <c r="F79" i="3" s="1"/>
  <c r="F81" i="3" s="1"/>
  <c r="AR81" i="5"/>
  <c r="O78" i="8"/>
  <c r="O80" i="8" s="1"/>
  <c r="G76" i="8"/>
  <c r="G78" i="8" s="1"/>
  <c r="G80" i="8" s="1"/>
  <c r="D79" i="5"/>
  <c r="D81" i="5" s="1"/>
  <c r="AS81" i="5"/>
  <c r="I79" i="3"/>
  <c r="I81" i="3" s="1"/>
  <c r="C81" i="3" l="1"/>
  <c r="AE77" i="8" l="1"/>
  <c r="K76" i="8" l="1"/>
  <c r="K78" i="8" s="1"/>
  <c r="K80" i="8" s="1"/>
  <c r="AB79" i="5"/>
  <c r="AB81" i="5" s="1"/>
  <c r="R80" i="3" l="1"/>
  <c r="AJ80" i="3" s="1"/>
  <c r="AP80" i="3" s="1"/>
  <c r="W76" i="8" l="1"/>
  <c r="W78" i="8" s="1"/>
  <c r="W80" i="8" s="1"/>
  <c r="BX81" i="5"/>
  <c r="R76" i="3" l="1"/>
  <c r="BY81" i="5"/>
  <c r="R79" i="3" l="1"/>
  <c r="R81" i="3" l="1"/>
  <c r="CU26" i="5" l="1"/>
  <c r="CU63" i="5" l="1"/>
  <c r="CW79" i="5" s="1"/>
  <c r="CU40" i="5" l="1"/>
  <c r="CV41" i="5" l="1"/>
  <c r="CU41" i="5"/>
  <c r="O60" i="7" l="1"/>
  <c r="P60" i="7" l="1"/>
  <c r="CU57" i="5" l="1"/>
  <c r="CU64" i="5" l="1"/>
  <c r="I61" i="6" l="1"/>
  <c r="I63" i="6" l="1"/>
  <c r="I57" i="6" l="1"/>
  <c r="I32" i="6" l="1"/>
  <c r="I51" i="6"/>
  <c r="I16" i="6"/>
  <c r="I62" i="6" l="1"/>
  <c r="I50" i="6"/>
  <c r="I27" i="6"/>
  <c r="I64" i="6" l="1"/>
  <c r="I54" i="6" l="1"/>
  <c r="I25" i="6" l="1"/>
  <c r="I28" i="6"/>
  <c r="I29" i="6" l="1"/>
  <c r="BN64" i="5" l="1"/>
  <c r="BN40" i="5" l="1"/>
  <c r="BN16" i="5"/>
  <c r="BN47" i="5"/>
  <c r="BN62" i="5"/>
  <c r="BN19" i="5"/>
  <c r="BN45" i="5"/>
  <c r="BN17" i="5" l="1"/>
  <c r="BN60" i="5"/>
  <c r="BN63" i="5"/>
  <c r="BN61" i="5"/>
  <c r="CD64" i="5" l="1"/>
  <c r="CD45" i="5" l="1"/>
  <c r="CD61" i="5"/>
  <c r="CD50" i="5"/>
  <c r="CD51" i="5"/>
  <c r="CD63" i="5"/>
  <c r="CD60" i="5" l="1"/>
  <c r="I65" i="6" l="1"/>
  <c r="I69" i="6" l="1"/>
  <c r="I67" i="6" l="1"/>
  <c r="BO19" i="5" l="1"/>
  <c r="BO61" i="5"/>
  <c r="BO62" i="5"/>
  <c r="BO40" i="5"/>
  <c r="BO47" i="5"/>
  <c r="BO68" i="5" l="1"/>
  <c r="BO64" i="5"/>
  <c r="BO45" i="5"/>
  <c r="BO63" i="5"/>
  <c r="BO23" i="5"/>
  <c r="BO16" i="5"/>
  <c r="BO65" i="5"/>
  <c r="BO54" i="5"/>
  <c r="BO60" i="5"/>
  <c r="BO67" i="5"/>
  <c r="BO69" i="5"/>
  <c r="BO59" i="5"/>
  <c r="BO17" i="5"/>
  <c r="I68" i="6" l="1"/>
  <c r="I45" i="6" l="1"/>
  <c r="I60" i="6" l="1"/>
  <c r="Y59" i="6" l="1"/>
  <c r="I59" i="6" l="1"/>
  <c r="CE45" i="5" l="1"/>
  <c r="CE65" i="5"/>
  <c r="CE50" i="5"/>
  <c r="CE51" i="5"/>
  <c r="CE67" i="5"/>
  <c r="CE59" i="5"/>
  <c r="CE23" i="5"/>
  <c r="CE54" i="5"/>
  <c r="CE68" i="5"/>
  <c r="AI63" i="5" l="1"/>
  <c r="AI59" i="5"/>
  <c r="AI54" i="5"/>
  <c r="AI65" i="5"/>
  <c r="AI50" i="5"/>
  <c r="AI67" i="5"/>
  <c r="AI23" i="5"/>
  <c r="AI16" i="5"/>
  <c r="AI68" i="5"/>
  <c r="AI45" i="5"/>
  <c r="AI51" i="5"/>
  <c r="AE78" i="3" l="1"/>
  <c r="P78" i="7"/>
  <c r="AK78" i="3" l="1"/>
  <c r="AF78" i="3"/>
  <c r="AQ78" i="3" l="1"/>
  <c r="AL78" i="3"/>
  <c r="AR78" i="3" s="1"/>
  <c r="G74" i="7" l="1"/>
  <c r="I74" i="7"/>
  <c r="J74" i="7"/>
  <c r="E74" i="6" l="1"/>
  <c r="H74" i="7"/>
  <c r="F74" i="4"/>
  <c r="G74" i="4"/>
  <c r="F74" i="6"/>
  <c r="AF77" i="8" l="1"/>
  <c r="AG77" i="8" s="1"/>
  <c r="CV57" i="5" l="1"/>
  <c r="CV40" i="5" l="1"/>
  <c r="CV64" i="5"/>
  <c r="CE64" i="5" l="1"/>
  <c r="AH60" i="5" l="1"/>
  <c r="AI60" i="5" l="1"/>
  <c r="H74" i="5" l="1"/>
  <c r="AO60" i="3" l="1"/>
  <c r="AO54" i="3"/>
  <c r="AH41" i="5" l="1"/>
  <c r="L40" i="8"/>
  <c r="M40" i="8" s="1"/>
  <c r="L34" i="8" l="1"/>
  <c r="M34" i="8" s="1"/>
  <c r="AH35" i="5"/>
  <c r="L20" i="8" l="1"/>
  <c r="L46" i="8"/>
  <c r="L39" i="8"/>
  <c r="L24" i="8"/>
  <c r="L28" i="8"/>
  <c r="L21" i="8" l="1"/>
  <c r="L44" i="3" l="1"/>
  <c r="K27" i="8"/>
  <c r="K36" i="8"/>
  <c r="L40" i="3"/>
  <c r="K21" i="8"/>
  <c r="M21" i="8" s="1"/>
  <c r="AH22" i="5"/>
  <c r="K20" i="8"/>
  <c r="M20" i="8" s="1"/>
  <c r="AH21" i="5"/>
  <c r="L46" i="3"/>
  <c r="K54" i="8"/>
  <c r="K45" i="8"/>
  <c r="K17" i="8"/>
  <c r="L55" i="3"/>
  <c r="K43" i="8"/>
  <c r="L37" i="3"/>
  <c r="L22" i="3"/>
  <c r="K39" i="8"/>
  <c r="M39" i="8" s="1"/>
  <c r="AH40" i="5"/>
  <c r="L21" i="3"/>
  <c r="L28" i="3"/>
  <c r="AB74" i="5" l="1"/>
  <c r="L47" i="3"/>
  <c r="L18" i="3"/>
  <c r="L24" i="3"/>
  <c r="K46" i="8"/>
  <c r="M46" i="8" s="1"/>
  <c r="AH47" i="5"/>
  <c r="K24" i="8"/>
  <c r="M24" i="8" s="1"/>
  <c r="AH25" i="5"/>
  <c r="K23" i="8"/>
  <c r="K28" i="8"/>
  <c r="M28" i="8" s="1"/>
  <c r="AH29" i="5"/>
  <c r="AC74" i="5" l="1"/>
  <c r="K74" i="8"/>
  <c r="L25" i="3"/>
  <c r="L29" i="3"/>
  <c r="L74" i="3" l="1"/>
  <c r="AO61" i="3" l="1"/>
  <c r="AO59" i="3"/>
  <c r="AO69" i="3"/>
  <c r="D76" i="8" l="1"/>
  <c r="J76" i="4"/>
  <c r="D76" i="3"/>
  <c r="K76" i="4"/>
  <c r="I81" i="4" l="1"/>
  <c r="K81" i="4" s="1"/>
  <c r="K79" i="4"/>
  <c r="J79" i="4"/>
  <c r="H81" i="4"/>
  <c r="J81" i="4" s="1"/>
  <c r="E76" i="8"/>
  <c r="D78" i="8"/>
  <c r="E76" i="3"/>
  <c r="D79" i="3"/>
  <c r="D81" i="3" l="1"/>
  <c r="E79" i="3"/>
  <c r="D80" i="8"/>
  <c r="E80" i="8" s="1"/>
  <c r="E78" i="8"/>
  <c r="E81" i="3" l="1"/>
  <c r="H76" i="8" l="1"/>
  <c r="I76" i="8" l="1"/>
  <c r="H78" i="8"/>
  <c r="J81" i="5"/>
  <c r="O81" i="5" s="1"/>
  <c r="O79" i="5"/>
  <c r="I78" i="8" l="1"/>
  <c r="H80" i="8"/>
  <c r="I80" i="8" s="1"/>
  <c r="G76" i="3" l="1"/>
  <c r="P76" i="5"/>
  <c r="AI76" i="5"/>
  <c r="M76" i="3"/>
  <c r="N76" i="3" l="1"/>
  <c r="M79" i="3"/>
  <c r="AI79" i="5"/>
  <c r="AG81" i="5"/>
  <c r="AI81" i="5" s="1"/>
  <c r="H76" i="3"/>
  <c r="G79" i="3"/>
  <c r="P79" i="5"/>
  <c r="K81" i="5"/>
  <c r="P81" i="5" s="1"/>
  <c r="G81" i="3" l="1"/>
  <c r="H79" i="3"/>
  <c r="N79" i="3"/>
  <c r="M81" i="3"/>
  <c r="N81" i="3" s="1"/>
  <c r="H81" i="3" l="1"/>
  <c r="CU69" i="5" l="1"/>
  <c r="AB68" i="8" l="1"/>
  <c r="AC68" i="8" l="1"/>
  <c r="C80" i="6" l="1"/>
  <c r="C82" i="6" s="1"/>
  <c r="AE76" i="8"/>
  <c r="AE78" i="8" s="1"/>
  <c r="AE80" i="8" s="1"/>
  <c r="D80" i="6"/>
  <c r="D82" i="6" s="1"/>
  <c r="X76" i="3"/>
  <c r="D79" i="7"/>
  <c r="D81" i="7" s="1"/>
  <c r="AD76" i="3"/>
  <c r="AD79" i="3" s="1"/>
  <c r="AD81" i="3" s="1"/>
  <c r="AJ76" i="3" l="1"/>
  <c r="AP76" i="3" s="1"/>
  <c r="X79" i="3"/>
  <c r="AJ79" i="3" l="1"/>
  <c r="X81" i="3"/>
  <c r="AJ81" i="3" l="1"/>
  <c r="AP79" i="3"/>
  <c r="Q29" i="7"/>
  <c r="AP81" i="3" l="1"/>
  <c r="AM76" i="8"/>
  <c r="AM78" i="8" s="1"/>
  <c r="AM80" i="8" s="1"/>
  <c r="C79" i="7"/>
  <c r="C81" i="7" s="1"/>
  <c r="AJ45" i="8" l="1"/>
  <c r="Y46" i="6"/>
  <c r="AK45" i="8" l="1"/>
  <c r="D46" i="3" l="1"/>
  <c r="K46" i="4"/>
  <c r="E46" i="3" l="1"/>
  <c r="D45" i="8"/>
  <c r="J46" i="4"/>
  <c r="E45" i="8" l="1"/>
  <c r="Q46" i="7" l="1"/>
  <c r="R46" i="7" l="1"/>
  <c r="L45" i="8" l="1"/>
  <c r="AH46" i="5"/>
  <c r="M45" i="8" l="1"/>
  <c r="AN67" i="8" l="1"/>
  <c r="O68" i="7"/>
  <c r="AO67" i="8" l="1"/>
  <c r="R29" i="7" l="1"/>
  <c r="D39" i="8" l="1"/>
  <c r="E39" i="8" s="1"/>
  <c r="J40" i="4"/>
  <c r="D49" i="8" l="1"/>
  <c r="J50" i="4"/>
  <c r="E49" i="8" l="1"/>
  <c r="D34" i="8" l="1"/>
  <c r="E34" i="8" s="1"/>
  <c r="J35" i="4"/>
  <c r="J41" i="4"/>
  <c r="D40" i="8"/>
  <c r="E40" i="8" s="1"/>
  <c r="K40" i="4" l="1"/>
  <c r="D40" i="3"/>
  <c r="E40" i="3" l="1"/>
  <c r="K35" i="4" l="1"/>
  <c r="D35" i="3"/>
  <c r="K41" i="4"/>
  <c r="D41" i="3"/>
  <c r="E41" i="3" l="1"/>
  <c r="E35" i="3"/>
  <c r="K51" i="4" l="1"/>
  <c r="D51" i="3"/>
  <c r="E51" i="3" l="1"/>
  <c r="D50" i="3" l="1"/>
  <c r="K50" i="4"/>
  <c r="E50" i="3" l="1"/>
  <c r="AJ38" i="8" l="1"/>
  <c r="AK38" i="8" s="1"/>
  <c r="Y39" i="6"/>
  <c r="AJ19" i="8"/>
  <c r="Y20" i="6"/>
  <c r="AJ33" i="8" l="1"/>
  <c r="AK33" i="8" s="1"/>
  <c r="Y34" i="6"/>
  <c r="AJ54" i="8"/>
  <c r="AK54" i="8" s="1"/>
  <c r="Y55" i="6"/>
  <c r="AJ48" i="8"/>
  <c r="AK48" i="8" s="1"/>
  <c r="Y49" i="6"/>
  <c r="AJ41" i="8"/>
  <c r="AK41" i="8" s="1"/>
  <c r="Y42" i="6"/>
  <c r="AJ43" i="8"/>
  <c r="AK43" i="8" s="1"/>
  <c r="Y44" i="6"/>
  <c r="AJ42" i="8"/>
  <c r="AK42" i="8" s="1"/>
  <c r="Y43" i="6"/>
  <c r="AJ37" i="8"/>
  <c r="AK37" i="8" s="1"/>
  <c r="Y38" i="6"/>
  <c r="AJ35" i="8"/>
  <c r="AK35" i="8" s="1"/>
  <c r="Y36" i="6"/>
  <c r="AK19" i="8"/>
  <c r="AB48" i="8" l="1"/>
  <c r="AC48" i="8" s="1"/>
  <c r="CU49" i="5"/>
  <c r="AB41" i="8"/>
  <c r="AC41" i="8" s="1"/>
  <c r="CU42" i="5"/>
  <c r="AB37" i="8"/>
  <c r="AC37" i="8" s="1"/>
  <c r="CU38" i="5"/>
  <c r="AB35" i="8"/>
  <c r="AC35" i="8" s="1"/>
  <c r="CU36" i="5"/>
  <c r="AB33" i="8" l="1"/>
  <c r="AC33" i="8" s="1"/>
  <c r="CU34" i="5"/>
  <c r="AB43" i="8"/>
  <c r="AC43" i="8" s="1"/>
  <c r="CU44" i="5"/>
  <c r="V44" i="3"/>
  <c r="W44" i="3" s="1"/>
  <c r="CV44" i="5"/>
  <c r="V34" i="3" l="1"/>
  <c r="W34" i="3" s="1"/>
  <c r="CV34" i="5"/>
  <c r="AB19" i="8"/>
  <c r="CU20" i="5"/>
  <c r="V20" i="3"/>
  <c r="W20" i="3" s="1"/>
  <c r="CV20" i="5"/>
  <c r="AC19" i="8" l="1"/>
  <c r="AF54" i="8" l="1"/>
  <c r="AG54" i="8" s="1"/>
  <c r="I55" i="6"/>
  <c r="Q38" i="7" l="1"/>
  <c r="Q20" i="7" l="1"/>
  <c r="L38" i="8" l="1"/>
  <c r="M38" i="8" s="1"/>
  <c r="AH39" i="5"/>
  <c r="D48" i="8" l="1"/>
  <c r="E48" i="8" s="1"/>
  <c r="J49" i="4"/>
  <c r="L48" i="8" l="1"/>
  <c r="M48" i="8" s="1"/>
  <c r="AH49" i="5"/>
  <c r="D35" i="8" l="1"/>
  <c r="E35" i="8" s="1"/>
  <c r="J36" i="4"/>
  <c r="V42" i="3" l="1"/>
  <c r="W42" i="3" s="1"/>
  <c r="CV42" i="5"/>
  <c r="V38" i="3"/>
  <c r="W38" i="3" s="1"/>
  <c r="CV38" i="5"/>
  <c r="V36" i="3"/>
  <c r="W36" i="3" s="1"/>
  <c r="CV36" i="5"/>
  <c r="D33" i="8" l="1"/>
  <c r="E33" i="8" s="1"/>
  <c r="J34" i="4"/>
  <c r="AN19" i="8" l="1"/>
  <c r="O20" i="7"/>
  <c r="AO19" i="8" l="1"/>
  <c r="R49" i="7" l="1"/>
  <c r="R39" i="7"/>
  <c r="R34" i="7"/>
  <c r="R42" i="7"/>
  <c r="R55" i="7"/>
  <c r="R36" i="7"/>
  <c r="R20" i="7"/>
  <c r="R38" i="7"/>
  <c r="R43" i="7"/>
  <c r="Q55" i="7" l="1"/>
  <c r="AN37" i="8" l="1"/>
  <c r="AO37" i="8" s="1"/>
  <c r="O38" i="7"/>
  <c r="Q44" i="7" l="1"/>
  <c r="R44" i="7" l="1"/>
  <c r="Q39" i="7" l="1"/>
  <c r="Q34" i="7" l="1"/>
  <c r="Q49" i="7" l="1"/>
  <c r="Q36" i="7" l="1"/>
  <c r="Q42" i="7" l="1"/>
  <c r="Q43" i="7" l="1"/>
  <c r="L35" i="8" l="1"/>
  <c r="M35" i="8" s="1"/>
  <c r="AH36" i="5"/>
  <c r="L33" i="8" l="1"/>
  <c r="M33" i="8" s="1"/>
  <c r="AH34" i="5"/>
  <c r="AH42" i="5"/>
  <c r="L41" i="8"/>
  <c r="M41" i="8" s="1"/>
  <c r="L42" i="8"/>
  <c r="M42" i="8" s="1"/>
  <c r="AH43" i="5"/>
  <c r="L37" i="8"/>
  <c r="M37" i="8" s="1"/>
  <c r="AH38" i="5"/>
  <c r="L19" i="8"/>
  <c r="AH20" i="5"/>
  <c r="M19" i="8" l="1"/>
  <c r="P38" i="7" l="1"/>
  <c r="AE38" i="3"/>
  <c r="AF38" i="3" s="1"/>
  <c r="AE20" i="3" l="1"/>
  <c r="AF20" i="3" s="1"/>
  <c r="P20" i="7"/>
  <c r="D19" i="8" l="1"/>
  <c r="J20" i="4"/>
  <c r="E19" i="8" l="1"/>
  <c r="J44" i="4" l="1"/>
  <c r="D43" i="8"/>
  <c r="E43" i="8" s="1"/>
  <c r="D42" i="8"/>
  <c r="J43" i="4"/>
  <c r="E42" i="8" l="1"/>
  <c r="K43" i="4" l="1"/>
  <c r="D43" i="3"/>
  <c r="D38" i="3"/>
  <c r="K38" i="4"/>
  <c r="K34" i="4" l="1"/>
  <c r="D34" i="3"/>
  <c r="K42" i="4"/>
  <c r="D42" i="3"/>
  <c r="K44" i="4"/>
  <c r="D44" i="3"/>
  <c r="E43" i="3"/>
  <c r="E38" i="3"/>
  <c r="D20" i="3"/>
  <c r="K20" i="4"/>
  <c r="E34" i="3" l="1"/>
  <c r="K49" i="4"/>
  <c r="D49" i="3"/>
  <c r="E42" i="3"/>
  <c r="E44" i="3"/>
  <c r="K36" i="4"/>
  <c r="D36" i="3"/>
  <c r="E20" i="3"/>
  <c r="E49" i="3" l="1"/>
  <c r="E36" i="3"/>
  <c r="D39" i="3" l="1"/>
  <c r="K39" i="4"/>
  <c r="E39" i="3" l="1"/>
  <c r="L27" i="8" l="1"/>
  <c r="AH28" i="5"/>
  <c r="L43" i="8" l="1"/>
  <c r="M43" i="8" s="1"/>
  <c r="AH44" i="5"/>
  <c r="M27" i="8"/>
  <c r="X70" i="8" l="1"/>
  <c r="Y70" i="8" s="1"/>
  <c r="CD71" i="5"/>
  <c r="AJ32" i="8" l="1"/>
  <c r="Y33" i="6"/>
  <c r="AK32" i="8" l="1"/>
  <c r="AB32" i="8" l="1"/>
  <c r="CU33" i="5"/>
  <c r="AC32" i="8" l="1"/>
  <c r="V33" i="3" l="1"/>
  <c r="CV33" i="5"/>
  <c r="W33" i="3" l="1"/>
  <c r="R33" i="7" l="1"/>
  <c r="Q33" i="7" l="1"/>
  <c r="D33" i="3" l="1"/>
  <c r="K33" i="4"/>
  <c r="E33" i="3" l="1"/>
  <c r="AH31" i="5" l="1"/>
  <c r="L30" i="8"/>
  <c r="M30" i="8" l="1"/>
  <c r="AJ36" i="8" l="1"/>
  <c r="AK36" i="8" s="1"/>
  <c r="Y37" i="6"/>
  <c r="AB36" i="8" l="1"/>
  <c r="AC36" i="8" s="1"/>
  <c r="CU37" i="5"/>
  <c r="V37" i="3" l="1"/>
  <c r="W37" i="3" s="1"/>
  <c r="CV37" i="5"/>
  <c r="Q37" i="7" l="1"/>
  <c r="R37" i="7" l="1"/>
  <c r="D36" i="8" l="1"/>
  <c r="E36" i="8" s="1"/>
  <c r="J37" i="4"/>
  <c r="D37" i="3" l="1"/>
  <c r="K37" i="4"/>
  <c r="E37" i="3" l="1"/>
  <c r="L36" i="8" l="1"/>
  <c r="AH37" i="5"/>
  <c r="M36" i="8" l="1"/>
  <c r="D28" i="5" l="1"/>
  <c r="G27" i="8" s="1"/>
  <c r="D44" i="5"/>
  <c r="G43" i="8" s="1"/>
  <c r="D40" i="5"/>
  <c r="G39" i="8" s="1"/>
  <c r="D29" i="5"/>
  <c r="G28" i="8" s="1"/>
  <c r="D21" i="5" l="1"/>
  <c r="G20" i="8" s="1"/>
  <c r="D55" i="5"/>
  <c r="G54" i="8" s="1"/>
  <c r="D37" i="5"/>
  <c r="G36" i="8" s="1"/>
  <c r="D47" i="5"/>
  <c r="G46" i="8" s="1"/>
  <c r="D46" i="5"/>
  <c r="G45" i="8" s="1"/>
  <c r="D18" i="5"/>
  <c r="D25" i="5"/>
  <c r="G24" i="8" s="1"/>
  <c r="D22" i="5"/>
  <c r="G21" i="8" s="1"/>
  <c r="D24" i="5"/>
  <c r="G23" i="8" s="1"/>
  <c r="G17" i="8" l="1"/>
  <c r="G74" i="8" s="1"/>
  <c r="D74" i="5"/>
  <c r="E25" i="5" l="1"/>
  <c r="F25" i="3" s="1"/>
  <c r="AJ25" i="3" s="1"/>
  <c r="AP25" i="3" s="1"/>
  <c r="E28" i="5" l="1"/>
  <c r="F28" i="3" s="1"/>
  <c r="AJ28" i="3" s="1"/>
  <c r="AP28" i="3" s="1"/>
  <c r="E22" i="5"/>
  <c r="F22" i="3" s="1"/>
  <c r="AJ22" i="3" s="1"/>
  <c r="AP22" i="3" s="1"/>
  <c r="E33" i="5"/>
  <c r="F33" i="3" s="1"/>
  <c r="AJ33" i="3" s="1"/>
  <c r="AP33" i="3" s="1"/>
  <c r="E18" i="5"/>
  <c r="E24" i="5"/>
  <c r="F24" i="3" s="1"/>
  <c r="AJ24" i="3" s="1"/>
  <c r="AP24" i="3" s="1"/>
  <c r="E40" i="5" l="1"/>
  <c r="F40" i="3" s="1"/>
  <c r="AJ40" i="3" s="1"/>
  <c r="AP40" i="3" s="1"/>
  <c r="E21" i="5"/>
  <c r="F21" i="3" s="1"/>
  <c r="AJ21" i="3" s="1"/>
  <c r="AP21" i="3" s="1"/>
  <c r="E43" i="5"/>
  <c r="F43" i="3" s="1"/>
  <c r="AJ43" i="3" s="1"/>
  <c r="AP43" i="3" s="1"/>
  <c r="E41" i="5"/>
  <c r="F41" i="3" s="1"/>
  <c r="AJ41" i="3" s="1"/>
  <c r="AP41" i="3" s="1"/>
  <c r="E42" i="5"/>
  <c r="F42" i="3" s="1"/>
  <c r="AJ42" i="3" s="1"/>
  <c r="AP42" i="3" s="1"/>
  <c r="E37" i="5"/>
  <c r="F37" i="3" s="1"/>
  <c r="AJ37" i="3" s="1"/>
  <c r="AP37" i="3" s="1"/>
  <c r="F18" i="3"/>
  <c r="E34" i="5"/>
  <c r="F34" i="3" s="1"/>
  <c r="AJ34" i="3" s="1"/>
  <c r="AP34" i="3" s="1"/>
  <c r="E49" i="5"/>
  <c r="F49" i="3" s="1"/>
  <c r="AJ49" i="3" s="1"/>
  <c r="AP49" i="3" s="1"/>
  <c r="E29" i="5"/>
  <c r="F29" i="3" s="1"/>
  <c r="AJ29" i="3" s="1"/>
  <c r="AP29" i="3" s="1"/>
  <c r="E39" i="5"/>
  <c r="F39" i="3" s="1"/>
  <c r="AJ39" i="3" s="1"/>
  <c r="AP39" i="3" s="1"/>
  <c r="E31" i="5"/>
  <c r="F31" i="3" s="1"/>
  <c r="AJ31" i="3" s="1"/>
  <c r="AP31" i="3" s="1"/>
  <c r="E47" i="5"/>
  <c r="F47" i="3" s="1"/>
  <c r="AJ47" i="3" s="1"/>
  <c r="AP47" i="3" s="1"/>
  <c r="E36" i="5"/>
  <c r="F36" i="3" s="1"/>
  <c r="AJ36" i="3" s="1"/>
  <c r="AP36" i="3" s="1"/>
  <c r="E35" i="5"/>
  <c r="F35" i="3" s="1"/>
  <c r="AJ35" i="3" s="1"/>
  <c r="AP35" i="3" s="1"/>
  <c r="E20" i="5" l="1"/>
  <c r="E55" i="5"/>
  <c r="F55" i="3" s="1"/>
  <c r="AJ55" i="3" s="1"/>
  <c r="AP55" i="3" s="1"/>
  <c r="AJ18" i="3"/>
  <c r="E44" i="5"/>
  <c r="F44" i="3" s="1"/>
  <c r="AJ44" i="3" s="1"/>
  <c r="AP44" i="3" s="1"/>
  <c r="E46" i="5"/>
  <c r="F46" i="3" s="1"/>
  <c r="AJ46" i="3" s="1"/>
  <c r="AP46" i="3" s="1"/>
  <c r="E38" i="5"/>
  <c r="F38" i="3" s="1"/>
  <c r="AJ38" i="3" s="1"/>
  <c r="AP38" i="3" s="1"/>
  <c r="F20" i="3" l="1"/>
  <c r="E74" i="5"/>
  <c r="AP18" i="3"/>
  <c r="AJ20" i="3" l="1"/>
  <c r="F74" i="3"/>
  <c r="AP20" i="3" l="1"/>
  <c r="AP74" i="3" s="1"/>
  <c r="AJ74" i="3"/>
  <c r="AJ85" i="3" s="1"/>
  <c r="AJ83" i="3" l="1"/>
  <c r="CS46" i="5"/>
  <c r="AB45" i="8" l="1"/>
  <c r="AC45" i="8" s="1"/>
  <c r="CU46" i="5"/>
  <c r="Q25" i="7" l="1"/>
  <c r="K25" i="7" l="1"/>
  <c r="AN24" i="8" l="1"/>
  <c r="AO24" i="8" s="1"/>
  <c r="O25" i="7"/>
  <c r="N25" i="7" l="1"/>
  <c r="R25" i="7" s="1"/>
  <c r="W30" i="6" l="1"/>
  <c r="W18" i="6"/>
  <c r="AJ29" i="8" l="1"/>
  <c r="AK29" i="8" s="1"/>
  <c r="Y30" i="6"/>
  <c r="AJ17" i="8"/>
  <c r="Y18" i="6"/>
  <c r="AK17" i="8" l="1"/>
  <c r="CS35" i="5" l="1"/>
  <c r="CU35" i="5" l="1"/>
  <c r="AB34" i="8"/>
  <c r="AC34" i="8" s="1"/>
  <c r="CS21" i="5"/>
  <c r="CU21" i="5" s="1"/>
  <c r="AB20" i="8" l="1"/>
  <c r="AC20" i="8" s="1"/>
  <c r="J30" i="5" l="1"/>
  <c r="H29" i="8" l="1"/>
  <c r="I29" i="8" s="1"/>
  <c r="O30" i="5"/>
  <c r="AV30" i="5" l="1"/>
  <c r="P29" i="8" l="1"/>
  <c r="Q29" i="8" s="1"/>
  <c r="AX30" i="5"/>
  <c r="CS30" i="5" l="1"/>
  <c r="AB29" i="8" l="1"/>
  <c r="AC29" i="8" s="1"/>
  <c r="CU30" i="5"/>
  <c r="G30" i="6" l="1"/>
  <c r="AF29" i="8" l="1"/>
  <c r="AG29" i="8" s="1"/>
  <c r="I30" i="6"/>
  <c r="I18" i="4" l="1"/>
  <c r="D18" i="3" l="1"/>
  <c r="E18" i="3" s="1"/>
  <c r="K18" i="4"/>
  <c r="H18" i="4"/>
  <c r="I30" i="4" l="1"/>
  <c r="D17" i="8"/>
  <c r="E17" i="8" s="1"/>
  <c r="J18" i="4"/>
  <c r="H30" i="4" l="1"/>
  <c r="D30" i="3"/>
  <c r="E30" i="3" s="1"/>
  <c r="K30" i="4"/>
  <c r="D29" i="8" l="1"/>
  <c r="E29" i="8" s="1"/>
  <c r="J30" i="4"/>
  <c r="CT30" i="5" l="1"/>
  <c r="V30" i="3" l="1"/>
  <c r="W30" i="3" s="1"/>
  <c r="CV30" i="5"/>
  <c r="G18" i="6" l="1"/>
  <c r="AF17" i="8" l="1"/>
  <c r="I18" i="6"/>
  <c r="AG17" i="8" l="1"/>
  <c r="N30" i="5" l="1"/>
  <c r="M30" i="7" l="1"/>
  <c r="Q30" i="7" s="1"/>
  <c r="K30" i="7" l="1"/>
  <c r="AN29" i="8" l="1"/>
  <c r="AO29" i="8" s="1"/>
  <c r="O30" i="7"/>
  <c r="K30" i="5" l="1"/>
  <c r="G30" i="3" l="1"/>
  <c r="H30" i="3" s="1"/>
  <c r="P30" i="5"/>
  <c r="AW30" i="5"/>
  <c r="J30" i="3" l="1"/>
  <c r="K30" i="3" s="1"/>
  <c r="AY30" i="5"/>
  <c r="N30" i="7" l="1"/>
  <c r="R30" i="7" s="1"/>
  <c r="L30" i="7" l="1"/>
  <c r="AE30" i="3" l="1"/>
  <c r="AF30" i="3" s="1"/>
  <c r="P30" i="7"/>
  <c r="G36" i="6" l="1"/>
  <c r="I36" i="6" l="1"/>
  <c r="AF35" i="8"/>
  <c r="AG35" i="8" s="1"/>
  <c r="M18" i="7" l="1"/>
  <c r="Q18" i="7" l="1"/>
  <c r="K18" i="7" l="1"/>
  <c r="AN17" i="8" l="1"/>
  <c r="AO17" i="8" s="1"/>
  <c r="O18" i="7"/>
  <c r="N18" i="7" l="1"/>
  <c r="R18" i="7" s="1"/>
  <c r="K33" i="7" l="1"/>
  <c r="AN32" i="8" l="1"/>
  <c r="O33" i="7"/>
  <c r="AO32" i="8" l="1"/>
  <c r="K26" i="7" l="1"/>
  <c r="AN25" i="8" l="1"/>
  <c r="AO25" i="8" s="1"/>
  <c r="O26" i="7"/>
  <c r="AF33" i="5" l="1"/>
  <c r="L32" i="8" l="1"/>
  <c r="AH33" i="5"/>
  <c r="M32" i="8" l="1"/>
  <c r="K19" i="7" l="1"/>
  <c r="O19" i="7" l="1"/>
  <c r="AN18" i="8"/>
  <c r="AO18" i="8" s="1"/>
  <c r="L19" i="7" l="1"/>
  <c r="AE19" i="3" l="1"/>
  <c r="P19" i="7"/>
  <c r="AF19" i="3" l="1"/>
  <c r="H33" i="4" l="1"/>
  <c r="D32" i="8" l="1"/>
  <c r="J33" i="4"/>
  <c r="E32" i="8" l="1"/>
  <c r="CS55" i="5" l="1"/>
  <c r="AB54" i="8" l="1"/>
  <c r="AC54" i="8" s="1"/>
  <c r="CU55" i="5"/>
  <c r="AF18" i="5" l="1"/>
  <c r="L17" i="8" l="1"/>
  <c r="AH18" i="5"/>
  <c r="M17" i="8" l="1"/>
  <c r="AF55" i="5" l="1"/>
  <c r="L54" i="8" l="1"/>
  <c r="AH55" i="5"/>
  <c r="M54" i="8" l="1"/>
  <c r="L21" i="5" l="1"/>
  <c r="Q21" i="5" s="1"/>
  <c r="L22" i="5"/>
  <c r="Q22" i="5" s="1"/>
  <c r="L24" i="5"/>
  <c r="Q24" i="5" s="1"/>
  <c r="L25" i="5"/>
  <c r="Q25" i="5" s="1"/>
  <c r="L31" i="5"/>
  <c r="Q31" i="5" s="1"/>
  <c r="L33" i="5"/>
  <c r="Q33" i="5" s="1"/>
  <c r="L36" i="5"/>
  <c r="Q36" i="5" s="1"/>
  <c r="L38" i="5"/>
  <c r="Q38" i="5" s="1"/>
  <c r="L39" i="5"/>
  <c r="Q39" i="5" s="1"/>
  <c r="L46" i="5"/>
  <c r="Q46" i="5" s="1"/>
  <c r="L47" i="5"/>
  <c r="Q47" i="5" s="1"/>
  <c r="L55" i="5"/>
  <c r="Q55" i="5" s="1"/>
  <c r="L20" i="5"/>
  <c r="Q20" i="5" s="1"/>
  <c r="L34" i="5"/>
  <c r="Q34" i="5" s="1"/>
  <c r="L35" i="5"/>
  <c r="Q35" i="5" s="1"/>
  <c r="L37" i="5"/>
  <c r="Q37" i="5" s="1"/>
  <c r="L41" i="5"/>
  <c r="Q41" i="5" s="1"/>
  <c r="L42" i="5"/>
  <c r="Q42" i="5" s="1"/>
  <c r="L43" i="5"/>
  <c r="Q43" i="5" s="1"/>
  <c r="L44" i="5"/>
  <c r="Q44" i="5" s="1"/>
  <c r="L49" i="5"/>
  <c r="Q49" i="5" s="1"/>
  <c r="L18" i="5"/>
  <c r="Q18" i="5" l="1"/>
  <c r="L74" i="5"/>
  <c r="Q74" i="5" s="1"/>
  <c r="W56" i="6" l="1"/>
  <c r="W53" i="6"/>
  <c r="AJ55" i="8" l="1"/>
  <c r="AK55" i="8" s="1"/>
  <c r="Y56" i="6"/>
  <c r="AJ52" i="8"/>
  <c r="Y53" i="6"/>
  <c r="AK52" i="8" l="1"/>
  <c r="J56" i="5" l="1"/>
  <c r="H55" i="8" l="1"/>
  <c r="I55" i="8" s="1"/>
  <c r="O56" i="5"/>
  <c r="J53" i="5"/>
  <c r="H52" i="8" l="1"/>
  <c r="I52" i="8" s="1"/>
  <c r="O53" i="5"/>
  <c r="AV56" i="5" l="1"/>
  <c r="AV53" i="5"/>
  <c r="P55" i="8" l="1"/>
  <c r="Q55" i="8" s="1"/>
  <c r="AX56" i="5"/>
  <c r="P52" i="8"/>
  <c r="AX53" i="5"/>
  <c r="Q52" i="8" l="1"/>
  <c r="G56" i="6" l="1"/>
  <c r="AF55" i="8" l="1"/>
  <c r="AG55" i="8" s="1"/>
  <c r="I56" i="6"/>
  <c r="CS53" i="5" l="1"/>
  <c r="AB52" i="8" l="1"/>
  <c r="AC52" i="8" s="1"/>
  <c r="CU53" i="5"/>
  <c r="CT53" i="5" l="1"/>
  <c r="V53" i="3" l="1"/>
  <c r="W53" i="3" s="1"/>
  <c r="CV53" i="5"/>
  <c r="G53" i="6" l="1"/>
  <c r="AF52" i="8" l="1"/>
  <c r="I53" i="6"/>
  <c r="AG52" i="8" l="1"/>
  <c r="BL56" i="5" l="1"/>
  <c r="T55" i="8" l="1"/>
  <c r="U55" i="8" s="1"/>
  <c r="BN56" i="5"/>
  <c r="BL53" i="5"/>
  <c r="T52" i="8" l="1"/>
  <c r="BN53" i="5"/>
  <c r="U52" i="8" l="1"/>
  <c r="CB56" i="5" l="1"/>
  <c r="CB53" i="5"/>
  <c r="X55" i="8" l="1"/>
  <c r="Y55" i="8" s="1"/>
  <c r="CD56" i="5"/>
  <c r="X52" i="8"/>
  <c r="CD53" i="5"/>
  <c r="Y52" i="8" l="1"/>
  <c r="N56" i="5" l="1"/>
  <c r="N53" i="5"/>
  <c r="AF53" i="5" l="1"/>
  <c r="L52" i="8" l="1"/>
  <c r="AH53" i="5"/>
  <c r="M52" i="8" l="1"/>
  <c r="J49" i="5" l="1"/>
  <c r="J33" i="5"/>
  <c r="J31" i="5"/>
  <c r="J20" i="5"/>
  <c r="J41" i="5"/>
  <c r="J42" i="5"/>
  <c r="J43" i="5"/>
  <c r="J39" i="5"/>
  <c r="J36" i="5"/>
  <c r="J34" i="5"/>
  <c r="O36" i="5" l="1"/>
  <c r="H35" i="8"/>
  <c r="I35" i="8" s="1"/>
  <c r="H41" i="8"/>
  <c r="I41" i="8" s="1"/>
  <c r="O42" i="5"/>
  <c r="H33" i="8"/>
  <c r="I33" i="8" s="1"/>
  <c r="O34" i="5"/>
  <c r="H32" i="8"/>
  <c r="I32" i="8" s="1"/>
  <c r="O33" i="5"/>
  <c r="O41" i="5"/>
  <c r="H40" i="8"/>
  <c r="I40" i="8" s="1"/>
  <c r="H48" i="8"/>
  <c r="I48" i="8" s="1"/>
  <c r="O49" i="5"/>
  <c r="O39" i="5"/>
  <c r="H38" i="8"/>
  <c r="I38" i="8" s="1"/>
  <c r="H19" i="8"/>
  <c r="I19" i="8" s="1"/>
  <c r="O20" i="5"/>
  <c r="O43" i="5"/>
  <c r="H42" i="8"/>
  <c r="I42" i="8" s="1"/>
  <c r="H30" i="8"/>
  <c r="I30" i="8" s="1"/>
  <c r="O31" i="5"/>
  <c r="J35" i="5"/>
  <c r="J38" i="5"/>
  <c r="H37" i="8" l="1"/>
  <c r="I37" i="8" s="1"/>
  <c r="O38" i="5"/>
  <c r="O35" i="5"/>
  <c r="H34" i="8"/>
  <c r="I34" i="8" s="1"/>
  <c r="K56" i="5" l="1"/>
  <c r="G56" i="3" l="1"/>
  <c r="H56" i="3" s="1"/>
  <c r="P56" i="5"/>
  <c r="K53" i="5" l="1"/>
  <c r="G53" i="3" l="1"/>
  <c r="H53" i="3" s="1"/>
  <c r="P53" i="5"/>
  <c r="AW53" i="5"/>
  <c r="AW56" i="5"/>
  <c r="J56" i="3" l="1"/>
  <c r="K56" i="3" s="1"/>
  <c r="AY56" i="5"/>
  <c r="J53" i="3"/>
  <c r="K53" i="3" s="1"/>
  <c r="AY53" i="5"/>
  <c r="CC53" i="5" l="1"/>
  <c r="S53" i="3" l="1"/>
  <c r="T53" i="3" s="1"/>
  <c r="CE53" i="5"/>
  <c r="AF56" i="5" l="1"/>
  <c r="L55" i="8" l="1"/>
  <c r="AH56" i="5"/>
  <c r="M55" i="8" l="1"/>
  <c r="BM56" i="5" l="1"/>
  <c r="P56" i="3" l="1"/>
  <c r="Q56" i="3" s="1"/>
  <c r="BO56" i="5"/>
  <c r="BM53" i="5"/>
  <c r="P53" i="3" l="1"/>
  <c r="BO53" i="5"/>
  <c r="Q53" i="3" l="1"/>
  <c r="M56" i="7" l="1"/>
  <c r="Q56" i="7" s="1"/>
  <c r="K56" i="7" l="1"/>
  <c r="AN55" i="8" l="1"/>
  <c r="AO55" i="8" s="1"/>
  <c r="O56" i="7"/>
  <c r="N56" i="7" l="1"/>
  <c r="R56" i="7" s="1"/>
  <c r="L56" i="7" l="1"/>
  <c r="AE56" i="3" l="1"/>
  <c r="AF56" i="3" s="1"/>
  <c r="P56" i="7"/>
  <c r="AG53" i="5" l="1"/>
  <c r="AG56" i="5"/>
  <c r="M56" i="3" l="1"/>
  <c r="N56" i="3" s="1"/>
  <c r="AI56" i="5"/>
  <c r="M53" i="3"/>
  <c r="AI53" i="5"/>
  <c r="N53" i="3" l="1"/>
  <c r="M22" i="7" l="1"/>
  <c r="Q22" i="7" s="1"/>
  <c r="K22" i="7" l="1"/>
  <c r="AN21" i="8" l="1"/>
  <c r="AO21" i="8" s="1"/>
  <c r="O22" i="7"/>
  <c r="M28" i="7" l="1"/>
  <c r="Q28" i="7" l="1"/>
  <c r="N22" i="7" l="1"/>
  <c r="N28" i="7"/>
  <c r="R28" i="7" s="1"/>
  <c r="R22" i="7" l="1"/>
  <c r="L22" i="7" l="1"/>
  <c r="AE22" i="3" l="1"/>
  <c r="AF22" i="3" s="1"/>
  <c r="P22" i="7"/>
  <c r="N40" i="5" l="1"/>
  <c r="J37" i="5" l="1"/>
  <c r="H36" i="8" l="1"/>
  <c r="I36" i="8" s="1"/>
  <c r="O37" i="5"/>
  <c r="J40" i="5"/>
  <c r="J28" i="5"/>
  <c r="J21" i="5"/>
  <c r="J47" i="5"/>
  <c r="J29" i="5"/>
  <c r="J46" i="5"/>
  <c r="J22" i="5"/>
  <c r="J44" i="5"/>
  <c r="J55" i="5"/>
  <c r="J25" i="5"/>
  <c r="H28" i="8" l="1"/>
  <c r="I28" i="8" s="1"/>
  <c r="O29" i="5"/>
  <c r="O40" i="5"/>
  <c r="H39" i="8"/>
  <c r="I39" i="8" s="1"/>
  <c r="H20" i="8"/>
  <c r="I20" i="8" s="1"/>
  <c r="O21" i="5"/>
  <c r="H54" i="8"/>
  <c r="I54" i="8" s="1"/>
  <c r="O55" i="5"/>
  <c r="H24" i="8"/>
  <c r="I24" i="8" s="1"/>
  <c r="O25" i="5"/>
  <c r="O44" i="5"/>
  <c r="H43" i="8"/>
  <c r="I43" i="8" s="1"/>
  <c r="H21" i="8"/>
  <c r="I21" i="8" s="1"/>
  <c r="O22" i="5"/>
  <c r="H45" i="8"/>
  <c r="I45" i="8" s="1"/>
  <c r="O46" i="5"/>
  <c r="H46" i="8"/>
  <c r="I46" i="8" s="1"/>
  <c r="O47" i="5"/>
  <c r="H27" i="8"/>
  <c r="I27" i="8" s="1"/>
  <c r="O28" i="5"/>
  <c r="J18" i="5"/>
  <c r="O18" i="5" l="1"/>
  <c r="H17" i="8"/>
  <c r="I17" i="8" l="1"/>
  <c r="M24" i="5" l="1"/>
  <c r="R24" i="5" s="1"/>
  <c r="M38" i="5" l="1"/>
  <c r="R38" i="5" s="1"/>
  <c r="M21" i="5"/>
  <c r="R21" i="5" s="1"/>
  <c r="M49" i="5"/>
  <c r="R49" i="5" s="1"/>
  <c r="M55" i="5"/>
  <c r="R55" i="5" s="1"/>
  <c r="M39" i="5"/>
  <c r="R39" i="5" s="1"/>
  <c r="M36" i="5"/>
  <c r="R36" i="5" s="1"/>
  <c r="N28" i="5"/>
  <c r="M37" i="5"/>
  <c r="R37" i="5" s="1"/>
  <c r="M33" i="5"/>
  <c r="R33" i="5" s="1"/>
  <c r="M35" i="5"/>
  <c r="R35" i="5" s="1"/>
  <c r="M31" i="5"/>
  <c r="R31" i="5" s="1"/>
  <c r="N29" i="5"/>
  <c r="M46" i="5"/>
  <c r="R46" i="5" s="1"/>
  <c r="M42" i="5"/>
  <c r="R42" i="5" s="1"/>
  <c r="M43" i="5"/>
  <c r="R43" i="5" s="1"/>
  <c r="M20" i="5"/>
  <c r="R20" i="5" s="1"/>
  <c r="M44" i="5"/>
  <c r="R44" i="5" s="1"/>
  <c r="M18" i="5"/>
  <c r="M34" i="5"/>
  <c r="R34" i="5" s="1"/>
  <c r="M25" i="5"/>
  <c r="R25" i="5" s="1"/>
  <c r="M47" i="5"/>
  <c r="R47" i="5" s="1"/>
  <c r="M41" i="5"/>
  <c r="R41" i="5" s="1"/>
  <c r="M22" i="5"/>
  <c r="R22" i="5" s="1"/>
  <c r="R18" i="5" l="1"/>
  <c r="M74" i="5"/>
  <c r="R74" i="5" s="1"/>
  <c r="N31" i="5"/>
  <c r="N41" i="5"/>
  <c r="N55" i="5"/>
  <c r="N44" i="5"/>
  <c r="N37" i="5"/>
  <c r="N21" i="5"/>
  <c r="N38" i="5"/>
  <c r="N47" i="5"/>
  <c r="N43" i="5"/>
  <c r="N49" i="5"/>
  <c r="N20" i="5"/>
  <c r="N42" i="5"/>
  <c r="N18" i="5"/>
  <c r="N35" i="5"/>
  <c r="N34" i="5"/>
  <c r="N22" i="5"/>
  <c r="N36" i="5"/>
  <c r="N25" i="5"/>
  <c r="N46" i="5"/>
  <c r="N33" i="5"/>
  <c r="N39" i="5"/>
  <c r="K25" i="5" l="1"/>
  <c r="G25" i="3" l="1"/>
  <c r="P25" i="5"/>
  <c r="H25" i="3" l="1"/>
  <c r="K34" i="5"/>
  <c r="K22" i="5"/>
  <c r="K33" i="5"/>
  <c r="K18" i="5"/>
  <c r="G34" i="3" l="1"/>
  <c r="P34" i="5"/>
  <c r="P33" i="5"/>
  <c r="G33" i="3"/>
  <c r="P22" i="5"/>
  <c r="G22" i="3"/>
  <c r="P18" i="5"/>
  <c r="G18" i="3"/>
  <c r="K31" i="5"/>
  <c r="K47" i="5"/>
  <c r="K37" i="5"/>
  <c r="K20" i="5"/>
  <c r="K28" i="5"/>
  <c r="K40" i="5"/>
  <c r="K38" i="5"/>
  <c r="K39" i="5"/>
  <c r="K42" i="5"/>
  <c r="K41" i="5"/>
  <c r="K49" i="5"/>
  <c r="K29" i="5"/>
  <c r="K21" i="5"/>
  <c r="K36" i="5"/>
  <c r="K35" i="5"/>
  <c r="K55" i="5"/>
  <c r="K43" i="5"/>
  <c r="P21" i="5" l="1"/>
  <c r="G21" i="3"/>
  <c r="H22" i="3"/>
  <c r="G42" i="3"/>
  <c r="P42" i="5"/>
  <c r="P28" i="5"/>
  <c r="G28" i="3"/>
  <c r="G31" i="3"/>
  <c r="P31" i="5"/>
  <c r="G49" i="3"/>
  <c r="P49" i="5"/>
  <c r="G38" i="3"/>
  <c r="P38" i="5"/>
  <c r="P47" i="5"/>
  <c r="G47" i="3"/>
  <c r="H33" i="3"/>
  <c r="G35" i="3"/>
  <c r="P35" i="5"/>
  <c r="P36" i="5"/>
  <c r="G36" i="3"/>
  <c r="G40" i="3"/>
  <c r="P40" i="5"/>
  <c r="G20" i="3"/>
  <c r="P20" i="5"/>
  <c r="P43" i="5"/>
  <c r="G43" i="3"/>
  <c r="P29" i="5"/>
  <c r="G29" i="3"/>
  <c r="P41" i="5"/>
  <c r="G41" i="3"/>
  <c r="H18" i="3"/>
  <c r="G55" i="3"/>
  <c r="P55" i="5"/>
  <c r="G39" i="3"/>
  <c r="P39" i="5"/>
  <c r="G37" i="3"/>
  <c r="P37" i="5"/>
  <c r="H34" i="3"/>
  <c r="K46" i="5"/>
  <c r="K44" i="5"/>
  <c r="H37" i="3" l="1"/>
  <c r="H43" i="3"/>
  <c r="H40" i="3"/>
  <c r="G46" i="3"/>
  <c r="P46" i="5"/>
  <c r="H49" i="3"/>
  <c r="H42" i="3"/>
  <c r="P44" i="5"/>
  <c r="G44" i="3"/>
  <c r="H39" i="3"/>
  <c r="H41" i="3"/>
  <c r="H36" i="3"/>
  <c r="H47" i="3"/>
  <c r="H31" i="3"/>
  <c r="H55" i="3"/>
  <c r="H29" i="3"/>
  <c r="H20" i="3"/>
  <c r="H28" i="3"/>
  <c r="H21" i="3"/>
  <c r="H35" i="3"/>
  <c r="H38" i="3"/>
  <c r="H44" i="3" l="1"/>
  <c r="H46" i="3"/>
  <c r="K78" i="7" l="1"/>
  <c r="AN77" i="8" l="1"/>
  <c r="O78" i="7"/>
  <c r="AO77" i="8" l="1"/>
  <c r="AV14" i="5" l="1"/>
  <c r="P13" i="8" l="1"/>
  <c r="AX14" i="5"/>
  <c r="Q13" i="8" l="1"/>
  <c r="I14" i="4" l="1"/>
  <c r="H14" i="4"/>
  <c r="J14" i="4" l="1"/>
  <c r="D13" i="8"/>
  <c r="E13" i="8" s="1"/>
  <c r="D14" i="3"/>
  <c r="E14" i="3" s="1"/>
  <c r="K14" i="4"/>
  <c r="J14" i="5" l="1"/>
  <c r="H13" i="8" l="1"/>
  <c r="O14" i="5"/>
  <c r="I13" i="8" l="1"/>
  <c r="N14" i="5" l="1"/>
  <c r="K14" i="5" l="1"/>
  <c r="G14" i="3" l="1"/>
  <c r="P14" i="5"/>
  <c r="H14" i="3" l="1"/>
  <c r="AW14" i="5"/>
  <c r="J14" i="3" l="1"/>
  <c r="K14" i="3" s="1"/>
  <c r="AY14" i="5"/>
  <c r="M14" i="7" l="1"/>
  <c r="Q14" i="7" s="1"/>
  <c r="N14" i="7" l="1"/>
  <c r="R14" i="7" s="1"/>
  <c r="M57" i="7" l="1"/>
  <c r="Q57" i="7" s="1"/>
  <c r="K57" i="7" l="1"/>
  <c r="O57" i="7" l="1"/>
  <c r="AN56" i="8"/>
  <c r="AO56" i="8" s="1"/>
  <c r="K49" i="7" l="1"/>
  <c r="O49" i="7" l="1"/>
  <c r="AN48" i="8"/>
  <c r="AO48" i="8" s="1"/>
  <c r="K42" i="7" l="1"/>
  <c r="AN41" i="8" l="1"/>
  <c r="AO41" i="8" s="1"/>
  <c r="O42" i="7"/>
  <c r="N57" i="7" l="1"/>
  <c r="R57" i="7" s="1"/>
  <c r="L57" i="7" l="1"/>
  <c r="P57" i="7" l="1"/>
  <c r="AE57" i="3"/>
  <c r="AF57" i="3" l="1"/>
  <c r="H51" i="4" l="1"/>
  <c r="H42" i="4"/>
  <c r="J51" i="4" l="1"/>
  <c r="D50" i="8"/>
  <c r="E50" i="8" s="1"/>
  <c r="D41" i="8"/>
  <c r="J42" i="4"/>
  <c r="E41" i="8" l="1"/>
  <c r="AN58" i="3" l="1"/>
  <c r="AO58" i="3" s="1"/>
  <c r="CS22" i="5" l="1"/>
  <c r="CS61" i="5"/>
  <c r="AB60" i="8" l="1"/>
  <c r="AC60" i="8" s="1"/>
  <c r="CU61" i="5"/>
  <c r="CU22" i="5"/>
  <c r="AB21" i="8"/>
  <c r="AC21" i="8" s="1"/>
  <c r="J15" i="5" l="1"/>
  <c r="H14" i="8" l="1"/>
  <c r="O15" i="5"/>
  <c r="I14" i="8" l="1"/>
  <c r="AV15" i="5" l="1"/>
  <c r="P14" i="8" l="1"/>
  <c r="Q14" i="8" s="1"/>
  <c r="AX15" i="5"/>
  <c r="I15" i="4" l="1"/>
  <c r="H15" i="4" l="1"/>
  <c r="D15" i="3"/>
  <c r="E15" i="3" s="1"/>
  <c r="K15" i="4"/>
  <c r="D14" i="8" l="1"/>
  <c r="E14" i="8" s="1"/>
  <c r="J15" i="4"/>
  <c r="N15" i="5" l="1"/>
  <c r="K15" i="5" l="1"/>
  <c r="G15" i="3" l="1"/>
  <c r="P15" i="5"/>
  <c r="AW15" i="5"/>
  <c r="J15" i="3" l="1"/>
  <c r="K15" i="3" s="1"/>
  <c r="AY15" i="5"/>
  <c r="H15" i="3"/>
  <c r="M15" i="7" l="1"/>
  <c r="Q15" i="7" s="1"/>
  <c r="K15" i="7" l="1"/>
  <c r="AN14" i="8" l="1"/>
  <c r="AO14" i="8" s="1"/>
  <c r="O15" i="7"/>
  <c r="N15" i="7" l="1"/>
  <c r="R15" i="7" s="1"/>
  <c r="L15" i="7" l="1"/>
  <c r="AE15" i="3" l="1"/>
  <c r="AF15" i="3" s="1"/>
  <c r="P15" i="7"/>
  <c r="CS15" i="5" l="1"/>
  <c r="AB14" i="8" l="1"/>
  <c r="CU15" i="5"/>
  <c r="AC14" i="8" l="1"/>
  <c r="W52" i="6" l="1"/>
  <c r="W48" i="6"/>
  <c r="W24" i="6"/>
  <c r="AJ51" i="8" l="1"/>
  <c r="AK51" i="8" s="1"/>
  <c r="Y52" i="6"/>
  <c r="AJ47" i="8"/>
  <c r="AK47" i="8" s="1"/>
  <c r="Y48" i="6"/>
  <c r="AJ23" i="8"/>
  <c r="Y24" i="6"/>
  <c r="AK23" i="8" l="1"/>
  <c r="CS48" i="5" l="1"/>
  <c r="AB47" i="8" l="1"/>
  <c r="AC47" i="8" s="1"/>
  <c r="CU48" i="5"/>
  <c r="J52" i="5" l="1"/>
  <c r="J48" i="5"/>
  <c r="H51" i="8" l="1"/>
  <c r="I51" i="8" s="1"/>
  <c r="O52" i="5"/>
  <c r="H47" i="8"/>
  <c r="I47" i="8" s="1"/>
  <c r="O48" i="5"/>
  <c r="AV52" i="5" l="1"/>
  <c r="AV48" i="5"/>
  <c r="P51" i="8" l="1"/>
  <c r="Q51" i="8" s="1"/>
  <c r="AX52" i="5"/>
  <c r="P47" i="8"/>
  <c r="Q47" i="8" s="1"/>
  <c r="AX48" i="5"/>
  <c r="I48" i="4" l="1"/>
  <c r="I24" i="4"/>
  <c r="H48" i="4" l="1"/>
  <c r="D48" i="3"/>
  <c r="K48" i="4"/>
  <c r="D24" i="3"/>
  <c r="K24" i="4"/>
  <c r="K74" i="4" s="1"/>
  <c r="H24" i="4"/>
  <c r="E48" i="3" l="1"/>
  <c r="D47" i="8"/>
  <c r="E47" i="8" s="1"/>
  <c r="J48" i="4"/>
  <c r="D23" i="8"/>
  <c r="J24" i="4"/>
  <c r="E24" i="3"/>
  <c r="E23" i="8" l="1"/>
  <c r="G52" i="6" l="1"/>
  <c r="AF51" i="8" l="1"/>
  <c r="AG51" i="8" s="1"/>
  <c r="I52" i="6"/>
  <c r="G24" i="6" l="1"/>
  <c r="AF23" i="8" l="1"/>
  <c r="I24" i="6"/>
  <c r="AG23" i="8" l="1"/>
  <c r="BL52" i="5" l="1"/>
  <c r="T51" i="8" l="1"/>
  <c r="U51" i="8" s="1"/>
  <c r="BN52" i="5"/>
  <c r="CB48" i="5" l="1"/>
  <c r="CB52" i="5"/>
  <c r="X51" i="8" l="1"/>
  <c r="Y51" i="8" s="1"/>
  <c r="CD52" i="5"/>
  <c r="X47" i="8"/>
  <c r="Y47" i="8" s="1"/>
  <c r="CD48" i="5"/>
  <c r="N48" i="5" l="1"/>
  <c r="N52" i="5"/>
  <c r="K52" i="5" l="1"/>
  <c r="K48" i="5"/>
  <c r="G52" i="3" l="1"/>
  <c r="P52" i="5"/>
  <c r="G48" i="3"/>
  <c r="P48" i="5"/>
  <c r="H52" i="3" l="1"/>
  <c r="H48" i="3"/>
  <c r="AW48" i="5"/>
  <c r="AW52" i="5"/>
  <c r="J52" i="3" l="1"/>
  <c r="AY52" i="5"/>
  <c r="J48" i="3"/>
  <c r="AY48" i="5"/>
  <c r="K52" i="3" l="1"/>
  <c r="K48" i="3"/>
  <c r="AF48" i="5" l="1"/>
  <c r="L47" i="8" l="1"/>
  <c r="M47" i="8" s="1"/>
  <c r="AH48" i="5"/>
  <c r="AF52" i="5" l="1"/>
  <c r="L51" i="8" l="1"/>
  <c r="M51" i="8" s="1"/>
  <c r="AH52" i="5"/>
  <c r="BM52" i="5" l="1"/>
  <c r="P52" i="3" l="1"/>
  <c r="BO52" i="5"/>
  <c r="Q52" i="3" l="1"/>
  <c r="N52" i="7" l="1"/>
  <c r="R52" i="7" s="1"/>
  <c r="N24" i="7"/>
  <c r="R24" i="7" l="1"/>
  <c r="AG52" i="5" l="1"/>
  <c r="M52" i="3" l="1"/>
  <c r="N52" i="3" s="1"/>
  <c r="AI52" i="5"/>
  <c r="AG48" i="5" l="1"/>
  <c r="M48" i="3" l="1"/>
  <c r="N48" i="3" s="1"/>
  <c r="AI48" i="5"/>
  <c r="M24" i="7" l="1"/>
  <c r="Q24" i="7" l="1"/>
  <c r="M48" i="7" l="1"/>
  <c r="Q48" i="7" l="1"/>
  <c r="N48" i="7"/>
  <c r="R48" i="7" l="1"/>
  <c r="M52" i="7" l="1"/>
  <c r="Q52" i="7" l="1"/>
  <c r="K52" i="7" l="1"/>
  <c r="O52" i="7" l="1"/>
  <c r="AN51" i="8"/>
  <c r="AO51" i="8" s="1"/>
  <c r="K28" i="7" l="1"/>
  <c r="AN27" i="8" l="1"/>
  <c r="O28" i="7"/>
  <c r="AO27" i="8" l="1"/>
  <c r="L68" i="7" l="1"/>
  <c r="AE68" i="3" l="1"/>
  <c r="P68" i="7"/>
  <c r="L28" i="7"/>
  <c r="L25" i="7"/>
  <c r="L33" i="7"/>
  <c r="AF68" i="3" l="1"/>
  <c r="AE33" i="3"/>
  <c r="P33" i="7"/>
  <c r="P28" i="7"/>
  <c r="AE28" i="3"/>
  <c r="P25" i="7"/>
  <c r="AE25" i="3"/>
  <c r="L52" i="7"/>
  <c r="L26" i="7"/>
  <c r="L18" i="7"/>
  <c r="P52" i="7" l="1"/>
  <c r="AE52" i="3"/>
  <c r="AF52" i="3" s="1"/>
  <c r="AF33" i="3"/>
  <c r="AF28" i="3"/>
  <c r="AE26" i="3"/>
  <c r="P26" i="7"/>
  <c r="AF25" i="3"/>
  <c r="P18" i="7"/>
  <c r="AE18" i="3"/>
  <c r="AF26" i="3" l="1"/>
  <c r="AF18" i="3"/>
  <c r="CS24" i="5" l="1"/>
  <c r="AB23" i="8" l="1"/>
  <c r="CU24" i="5"/>
  <c r="AC23" i="8" l="1"/>
  <c r="J24" i="5" l="1"/>
  <c r="O24" i="5" l="1"/>
  <c r="O74" i="5" s="1"/>
  <c r="H23" i="8"/>
  <c r="J74" i="5"/>
  <c r="I23" i="8" l="1"/>
  <c r="I74" i="8" s="1"/>
  <c r="H74" i="8"/>
  <c r="N24" i="5" l="1"/>
  <c r="N74" i="5" s="1"/>
  <c r="K24" i="5" l="1"/>
  <c r="P24" i="5" l="1"/>
  <c r="P74" i="5" s="1"/>
  <c r="G24" i="3"/>
  <c r="K74" i="5"/>
  <c r="H24" i="3" l="1"/>
  <c r="H74" i="3" s="1"/>
  <c r="G74" i="3"/>
  <c r="BZ70" i="5" l="1"/>
  <c r="BJ70" i="5"/>
  <c r="AU70" i="5"/>
  <c r="AT70" i="5"/>
  <c r="AU69" i="5"/>
  <c r="BJ64" i="5"/>
  <c r="AT64" i="5"/>
  <c r="BZ63" i="5"/>
  <c r="BJ63" i="5"/>
  <c r="AT63" i="5"/>
  <c r="BJ62" i="5"/>
  <c r="AU62" i="5"/>
  <c r="AT62" i="5"/>
  <c r="AD69" i="5" l="1"/>
  <c r="U69" i="6"/>
  <c r="V69" i="6"/>
  <c r="V70" i="6"/>
  <c r="U70" i="6"/>
  <c r="AD70" i="5"/>
  <c r="AD62" i="5"/>
  <c r="V62" i="6"/>
  <c r="U62" i="6"/>
  <c r="V64" i="6"/>
  <c r="U64" i="6"/>
  <c r="AD64" i="5"/>
  <c r="V63" i="6"/>
  <c r="U63" i="6"/>
  <c r="AD63" i="5"/>
  <c r="BZ53" i="5"/>
  <c r="BZ71" i="5"/>
  <c r="AU71" i="5"/>
  <c r="AU53" i="5"/>
  <c r="BZ69" i="5"/>
  <c r="BJ69" i="5"/>
  <c r="AU64" i="5"/>
  <c r="BZ64" i="5"/>
  <c r="AU63" i="5"/>
  <c r="BZ62" i="5"/>
  <c r="AT69" i="5"/>
  <c r="CQ70" i="5"/>
  <c r="CQ69" i="5"/>
  <c r="CQ64" i="5"/>
  <c r="CQ63" i="5"/>
  <c r="CQ62" i="5"/>
  <c r="CQ71" i="5" l="1"/>
  <c r="AT71" i="5"/>
  <c r="AT53" i="5"/>
  <c r="U53" i="6"/>
  <c r="AD71" i="5"/>
  <c r="AD53" i="5"/>
  <c r="V53" i="6"/>
  <c r="V71" i="6"/>
  <c r="U71" i="6"/>
  <c r="BJ71" i="5"/>
  <c r="BJ53" i="5"/>
  <c r="BJ15" i="5" l="1"/>
  <c r="AT15" i="5"/>
  <c r="AU16" i="5"/>
  <c r="BJ19" i="5"/>
  <c r="BZ21" i="5"/>
  <c r="AU21" i="5"/>
  <c r="BJ14" i="5"/>
  <c r="AT14" i="5"/>
  <c r="AU24" i="5"/>
  <c r="BJ25" i="5"/>
  <c r="BJ26" i="5"/>
  <c r="AT26" i="5"/>
  <c r="BZ29" i="5"/>
  <c r="AU29" i="5"/>
  <c r="BJ32" i="5"/>
  <c r="AT32" i="5"/>
  <c r="BZ33" i="5"/>
  <c r="AU33" i="5"/>
  <c r="AU34" i="5"/>
  <c r="BZ35" i="5"/>
  <c r="AU35" i="5"/>
  <c r="BZ37" i="5"/>
  <c r="AU37" i="5"/>
  <c r="BJ43" i="5"/>
  <c r="AT43" i="5"/>
  <c r="AT44" i="5"/>
  <c r="BZ47" i="5"/>
  <c r="BJ47" i="5"/>
  <c r="AU47" i="5"/>
  <c r="BJ50" i="5"/>
  <c r="AU50" i="5"/>
  <c r="AT50" i="5"/>
  <c r="V17" i="6" l="1"/>
  <c r="U17" i="6"/>
  <c r="AD17" i="5"/>
  <c r="V43" i="6"/>
  <c r="U43" i="6"/>
  <c r="AD43" i="5"/>
  <c r="AD25" i="5"/>
  <c r="V25" i="6"/>
  <c r="U25" i="6"/>
  <c r="V47" i="6"/>
  <c r="U47" i="6"/>
  <c r="AD47" i="5"/>
  <c r="V14" i="6"/>
  <c r="U14" i="6"/>
  <c r="AD14" i="5"/>
  <c r="U50" i="6"/>
  <c r="AD50" i="5"/>
  <c r="V50" i="6"/>
  <c r="V26" i="6"/>
  <c r="U26" i="6"/>
  <c r="AD26" i="5"/>
  <c r="AD32" i="5"/>
  <c r="U32" i="6"/>
  <c r="V32" i="6"/>
  <c r="AD24" i="5"/>
  <c r="V24" i="6"/>
  <c r="U24" i="6"/>
  <c r="V19" i="6"/>
  <c r="U19" i="6"/>
  <c r="AD19" i="5"/>
  <c r="AD15" i="5"/>
  <c r="V15" i="6"/>
  <c r="U15" i="6"/>
  <c r="BZ68" i="5"/>
  <c r="AU68" i="5"/>
  <c r="AT68" i="5"/>
  <c r="BJ68" i="5"/>
  <c r="CQ67" i="5"/>
  <c r="BZ67" i="5"/>
  <c r="AU67" i="5"/>
  <c r="AT67" i="5"/>
  <c r="BJ67" i="5"/>
  <c r="CQ66" i="5"/>
  <c r="BZ66" i="5"/>
  <c r="AU66" i="5"/>
  <c r="AT66" i="5"/>
  <c r="BJ66" i="5"/>
  <c r="CQ65" i="5"/>
  <c r="BZ65" i="5"/>
  <c r="AU65" i="5"/>
  <c r="AT65" i="5"/>
  <c r="BJ65" i="5"/>
  <c r="BZ61" i="5"/>
  <c r="AU61" i="5"/>
  <c r="AT61" i="5"/>
  <c r="BJ61" i="5"/>
  <c r="BZ60" i="5"/>
  <c r="AU60" i="5"/>
  <c r="AT60" i="5"/>
  <c r="BJ60" i="5"/>
  <c r="CQ59" i="5"/>
  <c r="BZ59" i="5"/>
  <c r="AU59" i="5"/>
  <c r="AT59" i="5"/>
  <c r="BJ59" i="5"/>
  <c r="BZ58" i="5"/>
  <c r="AU58" i="5"/>
  <c r="AT58" i="5"/>
  <c r="BJ58" i="5"/>
  <c r="CQ57" i="5"/>
  <c r="BZ56" i="5"/>
  <c r="AU56" i="5"/>
  <c r="AT56" i="5"/>
  <c r="BJ56" i="5"/>
  <c r="BZ55" i="5"/>
  <c r="AU55" i="5"/>
  <c r="AT55" i="5"/>
  <c r="BJ55" i="5"/>
  <c r="CQ52" i="5"/>
  <c r="BZ52" i="5"/>
  <c r="AU52" i="5"/>
  <c r="AT52" i="5"/>
  <c r="BJ52" i="5"/>
  <c r="CQ51" i="5"/>
  <c r="BZ51" i="5"/>
  <c r="AU51" i="5"/>
  <c r="AT51" i="5"/>
  <c r="BJ51" i="5"/>
  <c r="BZ50" i="5"/>
  <c r="BZ49" i="5"/>
  <c r="AU49" i="5"/>
  <c r="AT49" i="5"/>
  <c r="BJ49" i="5"/>
  <c r="BZ48" i="5"/>
  <c r="AU48" i="5"/>
  <c r="AT48" i="5"/>
  <c r="BJ48" i="5"/>
  <c r="AT47" i="5"/>
  <c r="BZ46" i="5"/>
  <c r="AU46" i="5"/>
  <c r="AT46" i="5"/>
  <c r="BJ46" i="5"/>
  <c r="BZ44" i="5"/>
  <c r="AU44" i="5"/>
  <c r="BJ44" i="5"/>
  <c r="BZ43" i="5"/>
  <c r="AU43" i="5"/>
  <c r="CQ42" i="5"/>
  <c r="BZ42" i="5"/>
  <c r="AU42" i="5"/>
  <c r="AT42" i="5"/>
  <c r="BJ42" i="5"/>
  <c r="BZ41" i="5"/>
  <c r="AU41" i="5"/>
  <c r="AT41" i="5"/>
  <c r="BJ41" i="5"/>
  <c r="BZ40" i="5"/>
  <c r="AU40" i="5"/>
  <c r="AT40" i="5"/>
  <c r="BJ40" i="5"/>
  <c r="BZ39" i="5"/>
  <c r="AU39" i="5"/>
  <c r="AT39" i="5"/>
  <c r="BJ39" i="5"/>
  <c r="BZ38" i="5"/>
  <c r="AU38" i="5"/>
  <c r="AT38" i="5"/>
  <c r="BJ38" i="5"/>
  <c r="AT37" i="5"/>
  <c r="BJ37" i="5"/>
  <c r="BZ36" i="5"/>
  <c r="AU36" i="5"/>
  <c r="BA36" i="5" s="1"/>
  <c r="AT36" i="5"/>
  <c r="BJ36" i="5"/>
  <c r="AT35" i="5"/>
  <c r="BJ35" i="5"/>
  <c r="BZ34" i="5"/>
  <c r="AT34" i="5"/>
  <c r="BJ34" i="5"/>
  <c r="AT33" i="5"/>
  <c r="BJ33" i="5"/>
  <c r="CQ32" i="5"/>
  <c r="BZ32" i="5"/>
  <c r="AU32" i="5"/>
  <c r="BZ31" i="5"/>
  <c r="AU31" i="5"/>
  <c r="AT31" i="5"/>
  <c r="BJ31" i="5"/>
  <c r="BZ30" i="5"/>
  <c r="AU30" i="5"/>
  <c r="AT30" i="5"/>
  <c r="BJ30" i="5"/>
  <c r="AT29" i="5"/>
  <c r="BJ29" i="5"/>
  <c r="BZ28" i="5"/>
  <c r="AU28" i="5"/>
  <c r="AT28" i="5"/>
  <c r="BJ28" i="5"/>
  <c r="BZ27" i="5"/>
  <c r="AU27" i="5"/>
  <c r="AT27" i="5"/>
  <c r="BJ27" i="5"/>
  <c r="BZ26" i="5"/>
  <c r="AU26" i="5"/>
  <c r="BZ25" i="5"/>
  <c r="AU25" i="5"/>
  <c r="AT25" i="5"/>
  <c r="BZ24" i="5"/>
  <c r="AT24" i="5"/>
  <c r="BJ24" i="5"/>
  <c r="BZ23" i="5"/>
  <c r="AU23" i="5"/>
  <c r="AT23" i="5"/>
  <c r="BJ23" i="5"/>
  <c r="AT21" i="5"/>
  <c r="BJ21" i="5"/>
  <c r="BZ20" i="5"/>
  <c r="AU20" i="5"/>
  <c r="AT20" i="5"/>
  <c r="BJ20" i="5"/>
  <c r="BZ19" i="5"/>
  <c r="AU19" i="5"/>
  <c r="AT19" i="5"/>
  <c r="BZ18" i="5"/>
  <c r="AU18" i="5"/>
  <c r="AT18" i="5"/>
  <c r="BJ18" i="5"/>
  <c r="BZ17" i="5"/>
  <c r="AU17" i="5"/>
  <c r="AT17" i="5"/>
  <c r="BJ17" i="5"/>
  <c r="CQ16" i="5"/>
  <c r="BZ16" i="5"/>
  <c r="AT16" i="5"/>
  <c r="BJ16" i="5"/>
  <c r="BZ15" i="5"/>
  <c r="AU15" i="5"/>
  <c r="BZ14" i="5"/>
  <c r="AU14" i="5"/>
  <c r="CQ68" i="5"/>
  <c r="CQ60" i="5"/>
  <c r="CQ56" i="5"/>
  <c r="CQ50" i="5"/>
  <c r="CQ27" i="5"/>
  <c r="CQ61" i="5"/>
  <c r="CQ53" i="5"/>
  <c r="CQ54" i="5"/>
  <c r="CQ44" i="5"/>
  <c r="CQ30" i="5"/>
  <c r="BA49" i="5" l="1"/>
  <c r="BA74" i="5"/>
  <c r="V39" i="6"/>
  <c r="U39" i="6"/>
  <c r="AD39" i="5"/>
  <c r="V46" i="6"/>
  <c r="U46" i="6"/>
  <c r="AD46" i="5"/>
  <c r="AD49" i="5"/>
  <c r="U49" i="6"/>
  <c r="V49" i="6"/>
  <c r="BJ54" i="5"/>
  <c r="BJ57" i="5"/>
  <c r="AT54" i="5"/>
  <c r="AT57" i="5"/>
  <c r="V59" i="6"/>
  <c r="U59" i="6"/>
  <c r="AD59" i="5"/>
  <c r="U61" i="6"/>
  <c r="V61" i="6"/>
  <c r="AD61" i="5"/>
  <c r="V33" i="6"/>
  <c r="U33" i="6"/>
  <c r="AD33" i="5"/>
  <c r="AD35" i="5"/>
  <c r="V35" i="6"/>
  <c r="U35" i="6"/>
  <c r="V42" i="6"/>
  <c r="U42" i="6"/>
  <c r="AD42" i="5"/>
  <c r="V20" i="6"/>
  <c r="AD20" i="5"/>
  <c r="U20" i="6"/>
  <c r="AD27" i="5"/>
  <c r="V27" i="6"/>
  <c r="U27" i="6"/>
  <c r="V34" i="6"/>
  <c r="U34" i="6"/>
  <c r="AD34" i="5"/>
  <c r="AU54" i="5"/>
  <c r="AU57" i="5"/>
  <c r="V58" i="6"/>
  <c r="U58" i="6"/>
  <c r="AD58" i="5"/>
  <c r="U30" i="6"/>
  <c r="AD30" i="5"/>
  <c r="V30" i="6"/>
  <c r="AD36" i="5"/>
  <c r="U36" i="6"/>
  <c r="V36" i="6"/>
  <c r="V60" i="6"/>
  <c r="U60" i="6"/>
  <c r="AD60" i="5"/>
  <c r="U18" i="6"/>
  <c r="AD18" i="5"/>
  <c r="V18" i="6"/>
  <c r="V21" i="6"/>
  <c r="U21" i="6"/>
  <c r="AD21" i="5"/>
  <c r="V23" i="6"/>
  <c r="U23" i="6"/>
  <c r="AD23" i="5"/>
  <c r="V29" i="6"/>
  <c r="U29" i="6"/>
  <c r="AD29" i="5"/>
  <c r="V31" i="6"/>
  <c r="U31" i="6"/>
  <c r="AD31" i="5"/>
  <c r="U37" i="6"/>
  <c r="AD37" i="5"/>
  <c r="V37" i="6"/>
  <c r="V38" i="6"/>
  <c r="U38" i="6"/>
  <c r="AD38" i="5"/>
  <c r="V52" i="6"/>
  <c r="U52" i="6"/>
  <c r="AD52" i="5"/>
  <c r="AD57" i="5"/>
  <c r="V54" i="6"/>
  <c r="U57" i="6"/>
  <c r="U54" i="6"/>
  <c r="V57" i="6"/>
  <c r="AD54" i="5"/>
  <c r="BZ54" i="5"/>
  <c r="BZ57" i="5"/>
  <c r="AD65" i="5"/>
  <c r="U65" i="6"/>
  <c r="V65" i="6"/>
  <c r="V68" i="6"/>
  <c r="U68" i="6"/>
  <c r="AD68" i="5"/>
  <c r="AD28" i="5"/>
  <c r="U28" i="6"/>
  <c r="V28" i="6"/>
  <c r="AD40" i="5"/>
  <c r="U40" i="6"/>
  <c r="V40" i="6"/>
  <c r="V41" i="6"/>
  <c r="U41" i="6"/>
  <c r="AD41" i="5"/>
  <c r="V51" i="6"/>
  <c r="U51" i="6"/>
  <c r="AD51" i="5"/>
  <c r="AD66" i="5"/>
  <c r="V66" i="6"/>
  <c r="U66" i="6"/>
  <c r="V67" i="6"/>
  <c r="U67" i="6"/>
  <c r="AD67" i="5"/>
  <c r="AD16" i="5"/>
  <c r="U16" i="6"/>
  <c r="V16" i="6"/>
  <c r="U55" i="6"/>
  <c r="AD55" i="5"/>
  <c r="V55" i="6"/>
  <c r="V44" i="6"/>
  <c r="AD44" i="5"/>
  <c r="U44" i="6"/>
  <c r="V48" i="6"/>
  <c r="U48" i="6"/>
  <c r="AD48" i="5"/>
  <c r="V56" i="6"/>
  <c r="U56" i="6"/>
  <c r="AD56" i="5"/>
  <c r="BJ22" i="5" l="1"/>
  <c r="BJ74" i="5" s="1"/>
  <c r="V22" i="6" l="1"/>
  <c r="V74" i="6" s="1"/>
  <c r="AD22" i="5"/>
  <c r="AD74" i="5" s="1"/>
  <c r="U22" i="6"/>
  <c r="U74" i="6" s="1"/>
  <c r="BZ22" i="5"/>
  <c r="BZ74" i="5" s="1"/>
  <c r="AT22" i="5" l="1"/>
  <c r="AT74" i="5" s="1"/>
  <c r="AU22" i="5"/>
  <c r="AU74" i="5" s="1"/>
  <c r="CQ38" i="5" l="1"/>
  <c r="CQ43" i="5" l="1"/>
  <c r="CQ40" i="5" l="1"/>
  <c r="CQ15" i="5" l="1"/>
  <c r="CQ22" i="5"/>
  <c r="CQ26" i="5"/>
  <c r="CQ21" i="5"/>
  <c r="CQ31" i="5"/>
  <c r="CQ55" i="5"/>
  <c r="CQ36" i="5"/>
  <c r="CQ34" i="5"/>
  <c r="CQ14" i="5"/>
  <c r="CQ46" i="5"/>
  <c r="CQ33" i="5"/>
  <c r="CQ24" i="5"/>
  <c r="CQ23" i="5"/>
  <c r="CQ58" i="5"/>
  <c r="CQ18" i="5"/>
  <c r="CQ29" i="5"/>
  <c r="CQ19" i="5"/>
  <c r="CQ48" i="5" l="1"/>
  <c r="CQ20" i="5"/>
  <c r="CQ37" i="5"/>
  <c r="CQ39" i="5"/>
  <c r="CQ47" i="5"/>
  <c r="CQ17" i="5"/>
  <c r="CQ25" i="5"/>
  <c r="CQ28" i="5"/>
  <c r="CQ49" i="5"/>
  <c r="CQ35" i="5"/>
  <c r="CQ41" i="5"/>
  <c r="CQ74" i="5" l="1"/>
  <c r="AN46" i="3"/>
  <c r="AO46" i="3" s="1"/>
  <c r="AN51" i="3"/>
  <c r="AO51" i="3" s="1"/>
  <c r="AN16" i="3"/>
  <c r="AO16" i="3" s="1"/>
  <c r="AN19" i="3"/>
  <c r="AO19" i="3" s="1"/>
  <c r="AN48" i="3" l="1"/>
  <c r="AO48" i="3" s="1"/>
  <c r="AN56" i="3"/>
  <c r="AO56" i="3" s="1"/>
  <c r="AN44" i="3"/>
  <c r="AO44" i="3" s="1"/>
  <c r="AN15" i="3"/>
  <c r="AO15" i="3" s="1"/>
  <c r="AN17" i="3"/>
  <c r="AO17" i="3" s="1"/>
  <c r="AN68" i="3"/>
  <c r="AO68" i="3" s="1"/>
  <c r="AN47" i="3"/>
  <c r="AN55" i="3"/>
  <c r="AO55" i="3" s="1"/>
  <c r="AN43" i="3"/>
  <c r="AO43" i="3" s="1"/>
  <c r="AN49" i="3"/>
  <c r="AN40" i="3"/>
  <c r="AO40" i="3" s="1"/>
  <c r="AN42" i="3"/>
  <c r="AO42" i="3" s="1"/>
  <c r="AN21" i="3"/>
  <c r="AN14" i="3"/>
  <c r="AN20" i="3"/>
  <c r="AO20" i="3" s="1"/>
  <c r="AN53" i="3"/>
  <c r="AO53" i="3" s="1"/>
  <c r="AN41" i="3"/>
  <c r="AO41" i="3" s="1"/>
  <c r="AO49" i="3" l="1"/>
  <c r="AO14" i="3"/>
  <c r="AO21" i="3"/>
  <c r="AO47" i="3"/>
  <c r="CS60" i="5" l="1"/>
  <c r="CU60" i="5" l="1"/>
  <c r="AB59" i="8"/>
  <c r="AC59" i="8" s="1"/>
  <c r="CS47" i="5"/>
  <c r="CS29" i="5"/>
  <c r="CS28" i="5"/>
  <c r="CU28" i="5" l="1"/>
  <c r="AB27" i="8"/>
  <c r="AC27" i="8" s="1"/>
  <c r="AB28" i="8"/>
  <c r="AC28" i="8" s="1"/>
  <c r="CU29" i="5"/>
  <c r="AB46" i="8"/>
  <c r="AC46" i="8" s="1"/>
  <c r="CU47" i="5"/>
  <c r="CS25" i="5"/>
  <c r="CS43" i="5"/>
  <c r="AB24" i="8" l="1"/>
  <c r="AC24" i="8" s="1"/>
  <c r="CU25" i="5"/>
  <c r="AB42" i="8"/>
  <c r="AC42" i="8" s="1"/>
  <c r="CU43" i="5"/>
  <c r="CS31" i="5"/>
  <c r="CU31" i="5" l="1"/>
  <c r="AB30" i="8"/>
  <c r="AC30" i="8" s="1"/>
  <c r="CS52" i="5"/>
  <c r="AB51" i="8" l="1"/>
  <c r="AC51" i="8" s="1"/>
  <c r="CU52" i="5"/>
  <c r="CS39" i="5" l="1"/>
  <c r="AB38" i="8" l="1"/>
  <c r="AC38" i="8" s="1"/>
  <c r="CU39" i="5"/>
  <c r="CT69" i="5" l="1"/>
  <c r="CV69" i="5" l="1"/>
  <c r="V69" i="3"/>
  <c r="W69" i="3" s="1"/>
  <c r="BL32" i="5" l="1"/>
  <c r="BL30" i="5"/>
  <c r="BL58" i="5"/>
  <c r="BN30" i="5" l="1"/>
  <c r="T29" i="8"/>
  <c r="U29" i="8" s="1"/>
  <c r="T57" i="8"/>
  <c r="U57" i="8" s="1"/>
  <c r="BN58" i="5"/>
  <c r="BN32" i="5"/>
  <c r="T31" i="8"/>
  <c r="U31" i="8" s="1"/>
  <c r="BL50" i="5" l="1"/>
  <c r="BL51" i="5"/>
  <c r="BN51" i="5" l="1"/>
  <c r="T50" i="8"/>
  <c r="U50" i="8" s="1"/>
  <c r="BN50" i="5"/>
  <c r="T49" i="8"/>
  <c r="U49" i="8" s="1"/>
  <c r="X63" i="6" l="1"/>
  <c r="AB63" i="3" l="1"/>
  <c r="AC63" i="3" s="1"/>
  <c r="Z63" i="6"/>
  <c r="X70" i="6" l="1"/>
  <c r="Z70" i="6" l="1"/>
  <c r="AB70" i="3"/>
  <c r="AC70" i="3" s="1"/>
  <c r="W70" i="6"/>
  <c r="AJ69" i="8" l="1"/>
  <c r="AK69" i="8" s="1"/>
  <c r="Y70" i="6"/>
  <c r="W66" i="6" l="1"/>
  <c r="Y66" i="6" l="1"/>
  <c r="AJ65" i="8"/>
  <c r="AK65" i="8" s="1"/>
  <c r="X66" i="6"/>
  <c r="G66" i="6"/>
  <c r="AF65" i="8" l="1"/>
  <c r="AG65" i="8" s="1"/>
  <c r="I66" i="6"/>
  <c r="Z66" i="6"/>
  <c r="AB66" i="3"/>
  <c r="AC66" i="3" s="1"/>
  <c r="W22" i="6" l="1"/>
  <c r="X22" i="6"/>
  <c r="AB22" i="3" l="1"/>
  <c r="AC22" i="3" s="1"/>
  <c r="Z22" i="6"/>
  <c r="Y22" i="6"/>
  <c r="AJ21" i="8"/>
  <c r="AK21" i="8" s="1"/>
  <c r="CC69" i="5" l="1"/>
  <c r="CE69" i="5" l="1"/>
  <c r="S69" i="3"/>
  <c r="T69" i="3" s="1"/>
  <c r="AF69" i="5" l="1"/>
  <c r="L68" i="8" l="1"/>
  <c r="M68" i="8" s="1"/>
  <c r="AH69" i="5"/>
  <c r="H38" i="4" l="1"/>
  <c r="J38" i="4" l="1"/>
  <c r="D37" i="8"/>
  <c r="E37" i="8" l="1"/>
  <c r="CS14" i="5" l="1"/>
  <c r="AB13" i="8" l="1"/>
  <c r="AC13" i="8" s="1"/>
  <c r="CU14" i="5"/>
  <c r="CT35" i="5" l="1"/>
  <c r="CT49" i="5"/>
  <c r="CT47" i="5"/>
  <c r="CV35" i="5" l="1"/>
  <c r="V35" i="3"/>
  <c r="W35" i="3" s="1"/>
  <c r="V47" i="3"/>
  <c r="W47" i="3" s="1"/>
  <c r="CV47" i="5"/>
  <c r="CV49" i="5"/>
  <c r="V49" i="3"/>
  <c r="W49" i="3" s="1"/>
  <c r="CB27" i="5" l="1"/>
  <c r="X26" i="8" l="1"/>
  <c r="CD27" i="5"/>
  <c r="Y26" i="8" l="1"/>
  <c r="G43" i="6" l="1"/>
  <c r="G26" i="6"/>
  <c r="G23" i="6"/>
  <c r="G58" i="6"/>
  <c r="G40" i="6"/>
  <c r="G37" i="6"/>
  <c r="G44" i="6"/>
  <c r="G47" i="6"/>
  <c r="G21" i="6"/>
  <c r="G20" i="6"/>
  <c r="I58" i="6" l="1"/>
  <c r="AF57" i="8"/>
  <c r="AG57" i="8" s="1"/>
  <c r="I26" i="6"/>
  <c r="AF25" i="8"/>
  <c r="AG25" i="8" s="1"/>
  <c r="I21" i="6"/>
  <c r="AF20" i="8"/>
  <c r="AG20" i="8" s="1"/>
  <c r="AF43" i="8"/>
  <c r="AG43" i="8" s="1"/>
  <c r="I44" i="6"/>
  <c r="I40" i="6"/>
  <c r="AF39" i="8"/>
  <c r="AG39" i="8" s="1"/>
  <c r="I23" i="6"/>
  <c r="AF22" i="8"/>
  <c r="AG22" i="8" s="1"/>
  <c r="AF42" i="8"/>
  <c r="AG42" i="8" s="1"/>
  <c r="I43" i="6"/>
  <c r="AF36" i="8"/>
  <c r="AG36" i="8" s="1"/>
  <c r="I37" i="6"/>
  <c r="AF19" i="8"/>
  <c r="AG19" i="8" s="1"/>
  <c r="I20" i="6"/>
  <c r="AF46" i="8"/>
  <c r="AG46" i="8" s="1"/>
  <c r="I47" i="6"/>
  <c r="G48" i="6"/>
  <c r="G31" i="6"/>
  <c r="G22" i="6"/>
  <c r="G38" i="6"/>
  <c r="G42" i="6"/>
  <c r="G35" i="6"/>
  <c r="G33" i="6"/>
  <c r="G34" i="6"/>
  <c r="G39" i="6"/>
  <c r="AF37" i="8" l="1"/>
  <c r="AG37" i="8" s="1"/>
  <c r="I38" i="6"/>
  <c r="I22" i="6"/>
  <c r="AF21" i="8"/>
  <c r="AG21" i="8" s="1"/>
  <c r="I48" i="6"/>
  <c r="AF47" i="8"/>
  <c r="AG47" i="8" s="1"/>
  <c r="AF34" i="8"/>
  <c r="AG34" i="8" s="1"/>
  <c r="I35" i="6"/>
  <c r="I39" i="6"/>
  <c r="AF38" i="8"/>
  <c r="AG38" i="8" s="1"/>
  <c r="AF33" i="8"/>
  <c r="AG33" i="8" s="1"/>
  <c r="I34" i="6"/>
  <c r="I33" i="6"/>
  <c r="AF32" i="8"/>
  <c r="AG32" i="8" s="1"/>
  <c r="I42" i="6"/>
  <c r="AF41" i="8"/>
  <c r="AG41" i="8" s="1"/>
  <c r="AF30" i="8"/>
  <c r="AG30" i="8" s="1"/>
  <c r="I31" i="6"/>
  <c r="CB32" i="5" l="1"/>
  <c r="X31" i="8" l="1"/>
  <c r="Y31" i="8" s="1"/>
  <c r="CD32" i="5"/>
  <c r="CB16" i="5"/>
  <c r="AF15" i="5"/>
  <c r="AF14" i="5"/>
  <c r="CD16" i="5" l="1"/>
  <c r="X15" i="8"/>
  <c r="Y15" i="8" s="1"/>
  <c r="AH14" i="5"/>
  <c r="L13" i="8"/>
  <c r="AH15" i="5"/>
  <c r="L14" i="8"/>
  <c r="M14" i="8" s="1"/>
  <c r="M13" i="8" l="1"/>
  <c r="AF19" i="5" l="1"/>
  <c r="AH19" i="5" l="1"/>
  <c r="L18" i="8"/>
  <c r="M18" i="8" s="1"/>
  <c r="W14" i="6" l="1"/>
  <c r="X14" i="6"/>
  <c r="AJ13" i="8" l="1"/>
  <c r="Y14" i="6"/>
  <c r="AB14" i="3"/>
  <c r="Z14" i="6"/>
  <c r="G14" i="6"/>
  <c r="AC14" i="3" l="1"/>
  <c r="I14" i="6"/>
  <c r="AF13" i="8"/>
  <c r="AK13" i="8"/>
  <c r="AG13" i="8" l="1"/>
  <c r="X15" i="6" l="1"/>
  <c r="W15" i="6"/>
  <c r="Y15" i="6" l="1"/>
  <c r="AJ14" i="8"/>
  <c r="Z15" i="6"/>
  <c r="AB15" i="3"/>
  <c r="W19" i="6"/>
  <c r="X19" i="6"/>
  <c r="W74" i="6" l="1"/>
  <c r="AJ18" i="8"/>
  <c r="AK18" i="8" s="1"/>
  <c r="Y19" i="6"/>
  <c r="Y74" i="6" s="1"/>
  <c r="AB19" i="3"/>
  <c r="AC19" i="3" s="1"/>
  <c r="Z19" i="6"/>
  <c r="AC15" i="3"/>
  <c r="AK14" i="8"/>
  <c r="AJ74" i="8"/>
  <c r="G19" i="6"/>
  <c r="AK74" i="8" l="1"/>
  <c r="AF18" i="8"/>
  <c r="AG18" i="8" s="1"/>
  <c r="I19" i="6"/>
  <c r="CB30" i="5" l="1"/>
  <c r="BL28" i="5"/>
  <c r="BL34" i="5"/>
  <c r="BL24" i="5"/>
  <c r="BL55" i="5"/>
  <c r="BL27" i="5"/>
  <c r="G46" i="6"/>
  <c r="BN24" i="5" l="1"/>
  <c r="T23" i="8"/>
  <c r="U23" i="8" s="1"/>
  <c r="T33" i="8"/>
  <c r="U33" i="8" s="1"/>
  <c r="BN34" i="5"/>
  <c r="T27" i="8"/>
  <c r="U27" i="8" s="1"/>
  <c r="BN28" i="5"/>
  <c r="AF45" i="8"/>
  <c r="AG45" i="8" s="1"/>
  <c r="I46" i="6"/>
  <c r="CD30" i="5"/>
  <c r="X29" i="8"/>
  <c r="Y29" i="8" s="1"/>
  <c r="BN27" i="5"/>
  <c r="T26" i="8"/>
  <c r="U26" i="8" s="1"/>
  <c r="T54" i="8"/>
  <c r="U54" i="8" s="1"/>
  <c r="BN55" i="5"/>
  <c r="CB17" i="5"/>
  <c r="G15" i="6"/>
  <c r="AF58" i="5"/>
  <c r="I15" i="6" l="1"/>
  <c r="AF14" i="8"/>
  <c r="L57" i="8"/>
  <c r="M57" i="8" s="1"/>
  <c r="AH58" i="5"/>
  <c r="CD17" i="5"/>
  <c r="X16" i="8"/>
  <c r="Y16" i="8" s="1"/>
  <c r="AG14" i="8" l="1"/>
  <c r="G41" i="6" l="1"/>
  <c r="AF40" i="8" l="1"/>
  <c r="AG40" i="8" s="1"/>
  <c r="I41" i="6"/>
  <c r="G49" i="6"/>
  <c r="AF48" i="8" l="1"/>
  <c r="AG48" i="8" s="1"/>
  <c r="I49" i="6"/>
  <c r="G17" i="6"/>
  <c r="AF16" i="8" l="1"/>
  <c r="I17" i="6"/>
  <c r="I74" i="6" s="1"/>
  <c r="G74" i="6"/>
  <c r="AG16" i="8" l="1"/>
  <c r="AG74" i="8" s="1"/>
  <c r="AF74" i="8"/>
  <c r="BL26" i="5" l="1"/>
  <c r="BL38" i="5"/>
  <c r="CB18" i="5"/>
  <c r="BL14" i="5"/>
  <c r="BL46" i="5"/>
  <c r="BL15" i="5"/>
  <c r="BL18" i="5"/>
  <c r="BL43" i="5"/>
  <c r="BL25" i="5"/>
  <c r="BL41" i="5"/>
  <c r="BL31" i="5"/>
  <c r="BL35" i="5"/>
  <c r="BL49" i="5"/>
  <c r="BL29" i="5"/>
  <c r="BL21" i="5"/>
  <c r="BL36" i="5"/>
  <c r="CB19" i="5"/>
  <c r="BL37" i="5"/>
  <c r="CB58" i="5"/>
  <c r="BL48" i="5"/>
  <c r="BL20" i="5"/>
  <c r="BL42" i="5"/>
  <c r="BL22" i="5"/>
  <c r="BL44" i="5"/>
  <c r="BL33" i="5"/>
  <c r="CD58" i="5" l="1"/>
  <c r="X57" i="8"/>
  <c r="Y57" i="8" s="1"/>
  <c r="T28" i="8"/>
  <c r="U28" i="8" s="1"/>
  <c r="BN29" i="5"/>
  <c r="BN31" i="5"/>
  <c r="T30" i="8"/>
  <c r="U30" i="8" s="1"/>
  <c r="X17" i="8"/>
  <c r="Y17" i="8" s="1"/>
  <c r="CD18" i="5"/>
  <c r="BN22" i="5"/>
  <c r="T21" i="8"/>
  <c r="U21" i="8" s="1"/>
  <c r="BN37" i="5"/>
  <c r="T36" i="8"/>
  <c r="U36" i="8" s="1"/>
  <c r="BN18" i="5"/>
  <c r="T17" i="8"/>
  <c r="U17" i="8" s="1"/>
  <c r="T41" i="8"/>
  <c r="U41" i="8" s="1"/>
  <c r="BN42" i="5"/>
  <c r="CD19" i="5"/>
  <c r="X18" i="8"/>
  <c r="Y18" i="8" s="1"/>
  <c r="T40" i="8"/>
  <c r="U40" i="8" s="1"/>
  <c r="BN41" i="5"/>
  <c r="T37" i="8"/>
  <c r="U37" i="8" s="1"/>
  <c r="BN38" i="5"/>
  <c r="T35" i="8"/>
  <c r="U35" i="8" s="1"/>
  <c r="BN36" i="5"/>
  <c r="T48" i="8"/>
  <c r="U48" i="8" s="1"/>
  <c r="BN49" i="5"/>
  <c r="T14" i="8"/>
  <c r="U14" i="8" s="1"/>
  <c r="BN15" i="5"/>
  <c r="T32" i="8"/>
  <c r="U32" i="8" s="1"/>
  <c r="BN33" i="5"/>
  <c r="BN48" i="5"/>
  <c r="T47" i="8"/>
  <c r="U47" i="8" s="1"/>
  <c r="BN25" i="5"/>
  <c r="T24" i="8"/>
  <c r="U24" i="8" s="1"/>
  <c r="BN46" i="5"/>
  <c r="T45" i="8"/>
  <c r="U45" i="8" s="1"/>
  <c r="T25" i="8"/>
  <c r="U25" i="8" s="1"/>
  <c r="BN26" i="5"/>
  <c r="T43" i="8"/>
  <c r="U43" i="8" s="1"/>
  <c r="BN44" i="5"/>
  <c r="T19" i="8"/>
  <c r="U19" i="8" s="1"/>
  <c r="BN20" i="5"/>
  <c r="BN21" i="5"/>
  <c r="T20" i="8"/>
  <c r="U20" i="8" s="1"/>
  <c r="BN35" i="5"/>
  <c r="T34" i="8"/>
  <c r="U34" i="8" s="1"/>
  <c r="BN43" i="5"/>
  <c r="T42" i="8"/>
  <c r="U42" i="8" s="1"/>
  <c r="T13" i="8"/>
  <c r="BN14" i="5"/>
  <c r="CB14" i="5"/>
  <c r="CB15" i="5"/>
  <c r="BL39" i="5"/>
  <c r="AF32" i="5"/>
  <c r="AF17" i="5"/>
  <c r="AF27" i="5"/>
  <c r="AF30" i="5"/>
  <c r="L29" i="8" l="1"/>
  <c r="M29" i="8" s="1"/>
  <c r="AH30" i="5"/>
  <c r="L31" i="8"/>
  <c r="M31" i="8" s="1"/>
  <c r="AH32" i="5"/>
  <c r="X13" i="8"/>
  <c r="Y13" i="8" s="1"/>
  <c r="CD14" i="5"/>
  <c r="T38" i="8"/>
  <c r="U38" i="8" s="1"/>
  <c r="BN39" i="5"/>
  <c r="BN74" i="5" s="1"/>
  <c r="BL74" i="5"/>
  <c r="U73" i="8" s="1"/>
  <c r="X14" i="8"/>
  <c r="Y14" i="8" s="1"/>
  <c r="CD15" i="5"/>
  <c r="L26" i="8"/>
  <c r="M26" i="8" s="1"/>
  <c r="AH27" i="5"/>
  <c r="L16" i="8"/>
  <c r="AH17" i="5"/>
  <c r="U13" i="8"/>
  <c r="T74" i="8"/>
  <c r="AF64" i="5"/>
  <c r="U74" i="8" l="1"/>
  <c r="M16" i="8"/>
  <c r="AH64" i="5"/>
  <c r="L63" i="8"/>
  <c r="M63" i="8" s="1"/>
  <c r="AG17" i="5" l="1"/>
  <c r="AG32" i="5"/>
  <c r="AG19" i="5"/>
  <c r="AG15" i="5"/>
  <c r="AG27" i="5"/>
  <c r="AG64" i="5"/>
  <c r="AG14" i="5"/>
  <c r="AG30" i="5"/>
  <c r="AG69" i="5"/>
  <c r="AG58" i="5"/>
  <c r="AI19" i="5" l="1"/>
  <c r="M19" i="3"/>
  <c r="N19" i="3" s="1"/>
  <c r="AI14" i="5"/>
  <c r="M14" i="3"/>
  <c r="M27" i="3"/>
  <c r="N27" i="3" s="1"/>
  <c r="AI27" i="5"/>
  <c r="AI32" i="5"/>
  <c r="M32" i="3"/>
  <c r="N32" i="3" s="1"/>
  <c r="AI58" i="5"/>
  <c r="M58" i="3"/>
  <c r="N58" i="3" s="1"/>
  <c r="AI64" i="5"/>
  <c r="M64" i="3"/>
  <c r="M30" i="3"/>
  <c r="N30" i="3" s="1"/>
  <c r="AI30" i="5"/>
  <c r="AI15" i="5"/>
  <c r="M15" i="3"/>
  <c r="N15" i="3" s="1"/>
  <c r="M69" i="3"/>
  <c r="AI69" i="5"/>
  <c r="AI17" i="5"/>
  <c r="M17" i="3"/>
  <c r="N17" i="3" s="1"/>
  <c r="N69" i="3" l="1"/>
  <c r="N14" i="3"/>
  <c r="N64" i="3"/>
  <c r="BM37" i="5"/>
  <c r="BM46" i="5"/>
  <c r="BM21" i="5"/>
  <c r="BM48" i="5"/>
  <c r="BM35" i="5"/>
  <c r="BM42" i="5"/>
  <c r="BM32" i="5"/>
  <c r="BM28" i="5"/>
  <c r="BM55" i="5"/>
  <c r="BM39" i="5"/>
  <c r="BM24" i="5"/>
  <c r="BM30" i="5"/>
  <c r="BM50" i="5"/>
  <c r="BM43" i="5"/>
  <c r="BM49" i="5"/>
  <c r="BM22" i="5"/>
  <c r="BM26" i="5"/>
  <c r="BM33" i="5"/>
  <c r="BM27" i="5"/>
  <c r="BM14" i="5"/>
  <c r="BM15" i="5"/>
  <c r="BM58" i="5"/>
  <c r="BM29" i="5"/>
  <c r="BM34" i="5"/>
  <c r="BM38" i="5"/>
  <c r="BM25" i="5"/>
  <c r="BM41" i="5"/>
  <c r="BM31" i="5"/>
  <c r="BM36" i="5"/>
  <c r="BM51" i="5"/>
  <c r="BM20" i="5"/>
  <c r="BO55" i="5" l="1"/>
  <c r="P55" i="3"/>
  <c r="P42" i="3"/>
  <c r="BO42" i="5"/>
  <c r="BO37" i="5"/>
  <c r="P37" i="3"/>
  <c r="P35" i="3"/>
  <c r="BO35" i="5"/>
  <c r="BO51" i="5"/>
  <c r="P51" i="3"/>
  <c r="P50" i="3"/>
  <c r="BO50" i="5"/>
  <c r="P15" i="3"/>
  <c r="Q15" i="3" s="1"/>
  <c r="BO15" i="5"/>
  <c r="BO30" i="5"/>
  <c r="P30" i="3"/>
  <c r="P58" i="3"/>
  <c r="Q58" i="3" s="1"/>
  <c r="BO58" i="5"/>
  <c r="BO36" i="5"/>
  <c r="P36" i="3"/>
  <c r="BO14" i="5"/>
  <c r="P14" i="3"/>
  <c r="P49" i="3"/>
  <c r="BO49" i="5"/>
  <c r="P24" i="3"/>
  <c r="BO24" i="5"/>
  <c r="P28" i="3"/>
  <c r="BO28" i="5"/>
  <c r="P48" i="3"/>
  <c r="Q48" i="3" s="1"/>
  <c r="BO48" i="5"/>
  <c r="BO26" i="5"/>
  <c r="P26" i="3"/>
  <c r="Q26" i="3" s="1"/>
  <c r="P22" i="3"/>
  <c r="Q22" i="3" s="1"/>
  <c r="BO22" i="5"/>
  <c r="BO20" i="5"/>
  <c r="P20" i="3"/>
  <c r="P25" i="3"/>
  <c r="BO25" i="5"/>
  <c r="P27" i="3"/>
  <c r="Q27" i="3" s="1"/>
  <c r="BO27" i="5"/>
  <c r="P43" i="3"/>
  <c r="BO43" i="5"/>
  <c r="BO39" i="5"/>
  <c r="P39" i="3"/>
  <c r="Q39" i="3" s="1"/>
  <c r="BO21" i="5"/>
  <c r="P21" i="3"/>
  <c r="P38" i="3"/>
  <c r="BO38" i="5"/>
  <c r="BO34" i="5"/>
  <c r="P34" i="3"/>
  <c r="P31" i="3"/>
  <c r="Q31" i="3" s="1"/>
  <c r="BO31" i="5"/>
  <c r="P41" i="3"/>
  <c r="BO41" i="5"/>
  <c r="P29" i="3"/>
  <c r="BO29" i="5"/>
  <c r="BO33" i="5"/>
  <c r="P33" i="3"/>
  <c r="BO32" i="5"/>
  <c r="P32" i="3"/>
  <c r="BO46" i="5"/>
  <c r="P46" i="3"/>
  <c r="Q46" i="3" s="1"/>
  <c r="BM18" i="5"/>
  <c r="Q41" i="3" l="1"/>
  <c r="Q38" i="3"/>
  <c r="Q25" i="3"/>
  <c r="Q28" i="3"/>
  <c r="Q14" i="3"/>
  <c r="Q30" i="3"/>
  <c r="Q37" i="3"/>
  <c r="Q33" i="3"/>
  <c r="Q20" i="3"/>
  <c r="Q50" i="3"/>
  <c r="P18" i="3"/>
  <c r="Q18" i="3" s="1"/>
  <c r="BO18" i="5"/>
  <c r="Q43" i="3"/>
  <c r="Q24" i="3"/>
  <c r="Q36" i="3"/>
  <c r="Q51" i="3"/>
  <c r="Q34" i="3"/>
  <c r="Q21" i="3"/>
  <c r="Q42" i="3"/>
  <c r="Q29" i="3"/>
  <c r="Q49" i="3"/>
  <c r="Q55" i="3"/>
  <c r="Q32" i="3"/>
  <c r="Q35" i="3"/>
  <c r="H39" i="4" l="1"/>
  <c r="J39" i="4" l="1"/>
  <c r="J74" i="4" s="1"/>
  <c r="D38" i="8"/>
  <c r="H74" i="4"/>
  <c r="E38" i="8" l="1"/>
  <c r="E74" i="8" s="1"/>
  <c r="D74" i="8"/>
  <c r="CC71" i="5" l="1"/>
  <c r="CC27" i="5"/>
  <c r="CC30" i="5"/>
  <c r="CC16" i="5"/>
  <c r="CC17" i="5"/>
  <c r="CC32" i="5"/>
  <c r="CE17" i="5" l="1"/>
  <c r="S17" i="3"/>
  <c r="S30" i="3"/>
  <c r="CE30" i="5"/>
  <c r="CE16" i="5"/>
  <c r="S16" i="3"/>
  <c r="CE32" i="5"/>
  <c r="S32" i="3"/>
  <c r="S71" i="3"/>
  <c r="CE71" i="5"/>
  <c r="S27" i="3"/>
  <c r="CE27" i="5"/>
  <c r="T16" i="3" l="1"/>
  <c r="T71" i="3"/>
  <c r="AK71" i="3"/>
  <c r="AL71" i="3" s="1"/>
  <c r="T30" i="3"/>
  <c r="T32" i="3"/>
  <c r="T17" i="3"/>
  <c r="T27" i="3"/>
  <c r="CS18" i="5" l="1"/>
  <c r="CU18" i="5" l="1"/>
  <c r="AB17" i="8"/>
  <c r="AC17" i="8" l="1"/>
  <c r="CT55" i="5" l="1"/>
  <c r="CT31" i="5"/>
  <c r="CT28" i="5"/>
  <c r="CT24" i="5"/>
  <c r="CT43" i="5"/>
  <c r="CT29" i="5"/>
  <c r="CT25" i="5"/>
  <c r="CT21" i="5"/>
  <c r="V31" i="3" l="1"/>
  <c r="W31" i="3" s="1"/>
  <c r="CV31" i="5"/>
  <c r="V28" i="3"/>
  <c r="W28" i="3" s="1"/>
  <c r="CV28" i="5"/>
  <c r="CV25" i="5"/>
  <c r="V25" i="3"/>
  <c r="W25" i="3" s="1"/>
  <c r="V24" i="3"/>
  <c r="W24" i="3" s="1"/>
  <c r="CV24" i="5"/>
  <c r="CV55" i="5"/>
  <c r="V55" i="3"/>
  <c r="W55" i="3" s="1"/>
  <c r="CV43" i="5"/>
  <c r="V43" i="3"/>
  <c r="W43" i="3" s="1"/>
  <c r="CV21" i="5"/>
  <c r="V21" i="3"/>
  <c r="W21" i="3" s="1"/>
  <c r="CV29" i="5"/>
  <c r="V29" i="3"/>
  <c r="W29" i="3" s="1"/>
  <c r="L76" i="7" l="1"/>
  <c r="K76" i="7"/>
  <c r="AN76" i="8" l="1"/>
  <c r="K79" i="7"/>
  <c r="O76" i="7"/>
  <c r="AE76" i="3"/>
  <c r="L79" i="7"/>
  <c r="P76" i="7"/>
  <c r="K81" i="7" l="1"/>
  <c r="O81" i="7" s="1"/>
  <c r="O79" i="7"/>
  <c r="L81" i="7"/>
  <c r="P81" i="7" s="1"/>
  <c r="P79" i="7"/>
  <c r="AF76" i="3"/>
  <c r="AE79" i="3"/>
  <c r="AN78" i="8"/>
  <c r="AO76" i="8"/>
  <c r="E76" i="7"/>
  <c r="H76" i="6"/>
  <c r="G76" i="6"/>
  <c r="CB76" i="5"/>
  <c r="CC76" i="5"/>
  <c r="G80" i="6" l="1"/>
  <c r="I76" i="6"/>
  <c r="AF76" i="8"/>
  <c r="AE81" i="3"/>
  <c r="AF81" i="3" s="1"/>
  <c r="AF79" i="3"/>
  <c r="J76" i="6"/>
  <c r="H80" i="6"/>
  <c r="Y76" i="3"/>
  <c r="S76" i="3"/>
  <c r="CE76" i="5"/>
  <c r="CC79" i="5"/>
  <c r="CB79" i="5"/>
  <c r="X76" i="8"/>
  <c r="CD76" i="5"/>
  <c r="AN80" i="8"/>
  <c r="AO80" i="8" s="1"/>
  <c r="AO78" i="8"/>
  <c r="CD79" i="5" l="1"/>
  <c r="AF78" i="8"/>
  <c r="AG76" i="8"/>
  <c r="CE79" i="5"/>
  <c r="S79" i="3"/>
  <c r="T76" i="3"/>
  <c r="Y79" i="3"/>
  <c r="Z76" i="3"/>
  <c r="Y76" i="8"/>
  <c r="X78" i="8"/>
  <c r="H82" i="6"/>
  <c r="J82" i="6" s="1"/>
  <c r="J80" i="6"/>
  <c r="I80" i="6"/>
  <c r="G82" i="6"/>
  <c r="I82" i="6" s="1"/>
  <c r="AG78" i="8" l="1"/>
  <c r="AF80" i="8"/>
  <c r="AG80" i="8" s="1"/>
  <c r="X80" i="8"/>
  <c r="Y80" i="8" s="1"/>
  <c r="Y78" i="8"/>
  <c r="Y81" i="3"/>
  <c r="Z81" i="3" s="1"/>
  <c r="Z79" i="3"/>
  <c r="T79" i="3"/>
  <c r="BM76" i="5" l="1"/>
  <c r="BL76" i="5"/>
  <c r="AF76" i="5"/>
  <c r="N76" i="5"/>
  <c r="N79" i="5" s="1"/>
  <c r="N81" i="5" s="1"/>
  <c r="AF79" i="5" l="1"/>
  <c r="L76" i="8"/>
  <c r="AH76" i="5"/>
  <c r="M76" i="5"/>
  <c r="G76" i="5"/>
  <c r="G79" i="5" s="1"/>
  <c r="G81" i="5" s="1"/>
  <c r="T76" i="8"/>
  <c r="U76" i="8" s="1"/>
  <c r="BL79" i="5"/>
  <c r="BN76" i="5"/>
  <c r="BO76" i="5"/>
  <c r="P76" i="3"/>
  <c r="BM79" i="5"/>
  <c r="Q76" i="3" l="1"/>
  <c r="P79" i="3"/>
  <c r="BO79" i="5"/>
  <c r="BM81" i="5"/>
  <c r="BO81" i="5" s="1"/>
  <c r="M79" i="5"/>
  <c r="R76" i="5"/>
  <c r="L78" i="8"/>
  <c r="M76" i="8"/>
  <c r="BN79" i="5"/>
  <c r="BL81" i="5"/>
  <c r="BN81" i="5" s="1"/>
  <c r="T78" i="8"/>
  <c r="AH79" i="5"/>
  <c r="AF81" i="5"/>
  <c r="AH81" i="5" s="1"/>
  <c r="M81" i="5" l="1"/>
  <c r="R81" i="5" s="1"/>
  <c r="R79" i="5"/>
  <c r="Q79" i="3"/>
  <c r="P81" i="3"/>
  <c r="Q81" i="3" s="1"/>
  <c r="M78" i="8"/>
  <c r="L80" i="8"/>
  <c r="M80" i="8" s="1"/>
  <c r="T80" i="8"/>
  <c r="U80" i="8" s="1"/>
  <c r="U78" i="8"/>
  <c r="AN28" i="3" l="1"/>
  <c r="AO28" i="3" s="1"/>
  <c r="AN25" i="3"/>
  <c r="AO25" i="3" s="1"/>
  <c r="AN26" i="3"/>
  <c r="AO26" i="3" s="1"/>
  <c r="AN38" i="3" l="1"/>
  <c r="AO38" i="3" s="1"/>
  <c r="AN30" i="3"/>
  <c r="AO30" i="3" s="1"/>
  <c r="AN29" i="3"/>
  <c r="AO29" i="3" s="1"/>
  <c r="AN35" i="3"/>
  <c r="AO35" i="3" s="1"/>
  <c r="AN23" i="3"/>
  <c r="AO23" i="3" s="1"/>
  <c r="AN36" i="3"/>
  <c r="AO36" i="3" s="1"/>
  <c r="AN31" i="3"/>
  <c r="AO31" i="3" s="1"/>
  <c r="AN33" i="3"/>
  <c r="AO33" i="3" s="1"/>
  <c r="AN22" i="3"/>
  <c r="AO22" i="3" s="1"/>
  <c r="AN34" i="3"/>
  <c r="AO34" i="3" s="1"/>
  <c r="AN37" i="3"/>
  <c r="AO37" i="3" s="1"/>
  <c r="AN39" i="3"/>
  <c r="AO39" i="3" s="1"/>
  <c r="AN18" i="3"/>
  <c r="AN27" i="3"/>
  <c r="AO27" i="3" s="1"/>
  <c r="AO18" i="3" l="1"/>
  <c r="CT63" i="5" l="1"/>
  <c r="CT62" i="5"/>
  <c r="V63" i="3" l="1"/>
  <c r="W63" i="3" s="1"/>
  <c r="CV63" i="5"/>
  <c r="CV62" i="5"/>
  <c r="V62" i="3"/>
  <c r="W62" i="3" s="1"/>
  <c r="CS56" i="5" l="1"/>
  <c r="AB55" i="8" l="1"/>
  <c r="CU56" i="5"/>
  <c r="AC55" i="8" l="1"/>
  <c r="CC62" i="5" l="1"/>
  <c r="CC63" i="5"/>
  <c r="S63" i="3" l="1"/>
  <c r="CE63" i="5"/>
  <c r="S62" i="3"/>
  <c r="CE62" i="5"/>
  <c r="T62" i="3" l="1"/>
  <c r="T63" i="3"/>
  <c r="AV28" i="5" l="1"/>
  <c r="AV29" i="5"/>
  <c r="P27" i="8" l="1"/>
  <c r="Q27" i="8" s="1"/>
  <c r="AX28" i="5"/>
  <c r="P28" i="8"/>
  <c r="Q28" i="8" s="1"/>
  <c r="AX29" i="5"/>
  <c r="CB43" i="5" l="1"/>
  <c r="CB33" i="5"/>
  <c r="CB36" i="5"/>
  <c r="CD36" i="5" l="1"/>
  <c r="X35" i="8"/>
  <c r="Y35" i="8" s="1"/>
  <c r="CD33" i="5"/>
  <c r="X32" i="8"/>
  <c r="Y32" i="8" s="1"/>
  <c r="CD43" i="5"/>
  <c r="X42" i="8"/>
  <c r="Y42" i="8" s="1"/>
  <c r="AV22" i="5" l="1"/>
  <c r="AV31" i="5"/>
  <c r="AV43" i="5"/>
  <c r="AV49" i="5"/>
  <c r="AV35" i="5"/>
  <c r="AV38" i="5"/>
  <c r="AV41" i="5"/>
  <c r="AV47" i="5"/>
  <c r="AV18" i="5"/>
  <c r="AV19" i="5"/>
  <c r="AV20" i="5"/>
  <c r="AV55" i="5"/>
  <c r="AV42" i="5"/>
  <c r="AV25" i="5"/>
  <c r="AV21" i="5"/>
  <c r="AV34" i="5"/>
  <c r="AV33" i="5"/>
  <c r="AV40" i="5"/>
  <c r="AV39" i="5"/>
  <c r="AV36" i="5"/>
  <c r="AV46" i="5"/>
  <c r="AV24" i="5"/>
  <c r="AV44" i="5"/>
  <c r="P33" i="8" l="1"/>
  <c r="Q33" i="8" s="1"/>
  <c r="AX34" i="5"/>
  <c r="AX49" i="5"/>
  <c r="P48" i="8"/>
  <c r="Q48" i="8" s="1"/>
  <c r="P43" i="8"/>
  <c r="Q43" i="8" s="1"/>
  <c r="AX44" i="5"/>
  <c r="P23" i="8"/>
  <c r="Q23" i="8" s="1"/>
  <c r="AX24" i="5"/>
  <c r="P45" i="8"/>
  <c r="Q45" i="8" s="1"/>
  <c r="AX46" i="5"/>
  <c r="P42" i="8"/>
  <c r="Q42" i="8" s="1"/>
  <c r="AX43" i="5"/>
  <c r="AX33" i="5"/>
  <c r="P32" i="8"/>
  <c r="Q32" i="8" s="1"/>
  <c r="P35" i="8"/>
  <c r="Q35" i="8" s="1"/>
  <c r="AX36" i="5"/>
  <c r="AX25" i="5"/>
  <c r="P24" i="8"/>
  <c r="Q24" i="8" s="1"/>
  <c r="P46" i="8"/>
  <c r="Q46" i="8" s="1"/>
  <c r="AX47" i="5"/>
  <c r="P34" i="8"/>
  <c r="Q34" i="8" s="1"/>
  <c r="AX35" i="5"/>
  <c r="P38" i="8"/>
  <c r="Q38" i="8" s="1"/>
  <c r="AX39" i="5"/>
  <c r="AX42" i="5"/>
  <c r="P41" i="8"/>
  <c r="Q41" i="8" s="1"/>
  <c r="AX41" i="5"/>
  <c r="P40" i="8"/>
  <c r="Q40" i="8" s="1"/>
  <c r="P30" i="8"/>
  <c r="Q30" i="8" s="1"/>
  <c r="AX31" i="5"/>
  <c r="AX40" i="5"/>
  <c r="P39" i="8"/>
  <c r="Q39" i="8" s="1"/>
  <c r="P54" i="8"/>
  <c r="Q54" i="8" s="1"/>
  <c r="AX55" i="5"/>
  <c r="P37" i="8"/>
  <c r="Q37" i="8" s="1"/>
  <c r="AX38" i="5"/>
  <c r="AX22" i="5"/>
  <c r="P21" i="8"/>
  <c r="Q21" i="8" s="1"/>
  <c r="P20" i="8"/>
  <c r="Q20" i="8" s="1"/>
  <c r="AX21" i="5"/>
  <c r="AX20" i="5"/>
  <c r="P19" i="8"/>
  <c r="Q19" i="8" s="1"/>
  <c r="P17" i="8"/>
  <c r="Q17" i="8" s="1"/>
  <c r="AX18" i="5"/>
  <c r="AX19" i="5"/>
  <c r="P18" i="8"/>
  <c r="AV37" i="5"/>
  <c r="AV74" i="5" s="1"/>
  <c r="AX37" i="5" l="1"/>
  <c r="P36" i="8"/>
  <c r="Q36" i="8" s="1"/>
  <c r="AX74" i="5"/>
  <c r="Q18" i="8"/>
  <c r="Q74" i="8" s="1"/>
  <c r="P74" i="8"/>
  <c r="CS19" i="5" l="1"/>
  <c r="AB18" i="8" l="1"/>
  <c r="CU19" i="5"/>
  <c r="AC18" i="8" l="1"/>
  <c r="AW49" i="5" l="1"/>
  <c r="AW42" i="5"/>
  <c r="AW38" i="5"/>
  <c r="AW29" i="5"/>
  <c r="AW26" i="5"/>
  <c r="AW44" i="5"/>
  <c r="AW41" i="5"/>
  <c r="AW36" i="5"/>
  <c r="AW31" i="5"/>
  <c r="AW43" i="5"/>
  <c r="AW20" i="5"/>
  <c r="AW40" i="5"/>
  <c r="AW35" i="5"/>
  <c r="AW39" i="5"/>
  <c r="AW28" i="5"/>
  <c r="AW21" i="5"/>
  <c r="AW22" i="5"/>
  <c r="AW55" i="5"/>
  <c r="AW46" i="5"/>
  <c r="AW25" i="5"/>
  <c r="AW33" i="5"/>
  <c r="AW34" i="5"/>
  <c r="AY22" i="5" l="1"/>
  <c r="J22" i="3"/>
  <c r="AY40" i="5"/>
  <c r="J40" i="3"/>
  <c r="J44" i="3"/>
  <c r="AY44" i="5"/>
  <c r="AY34" i="5"/>
  <c r="J34" i="3"/>
  <c r="J21" i="3"/>
  <c r="AY21" i="5"/>
  <c r="AY20" i="5"/>
  <c r="J20" i="3"/>
  <c r="J26" i="3"/>
  <c r="AY26" i="5"/>
  <c r="AY43" i="5"/>
  <c r="J43" i="3"/>
  <c r="AY29" i="5"/>
  <c r="J29" i="3"/>
  <c r="AY28" i="5"/>
  <c r="J28" i="3"/>
  <c r="J31" i="3"/>
  <c r="K31" i="3" s="1"/>
  <c r="AY31" i="5"/>
  <c r="J38" i="3"/>
  <c r="AY38" i="5"/>
  <c r="J33" i="3"/>
  <c r="AY33" i="5"/>
  <c r="AY25" i="5"/>
  <c r="J25" i="3"/>
  <c r="J46" i="3"/>
  <c r="AY46" i="5"/>
  <c r="AY39" i="5"/>
  <c r="J39" i="3"/>
  <c r="J36" i="3"/>
  <c r="AY36" i="5"/>
  <c r="J42" i="3"/>
  <c r="AY42" i="5"/>
  <c r="J55" i="3"/>
  <c r="AY55" i="5"/>
  <c r="AY35" i="5"/>
  <c r="J35" i="3"/>
  <c r="AY41" i="5"/>
  <c r="J41" i="3"/>
  <c r="AY49" i="5"/>
  <c r="J49" i="3"/>
  <c r="AW37" i="5"/>
  <c r="AW19" i="5"/>
  <c r="AW47" i="5"/>
  <c r="X59" i="6"/>
  <c r="X45" i="6"/>
  <c r="AW18" i="5"/>
  <c r="AW24" i="5"/>
  <c r="K41" i="3" l="1"/>
  <c r="K29" i="3"/>
  <c r="K20" i="3"/>
  <c r="AY47" i="5"/>
  <c r="J47" i="3"/>
  <c r="K42" i="3"/>
  <c r="K46" i="3"/>
  <c r="K38" i="3"/>
  <c r="K44" i="3"/>
  <c r="AW74" i="5"/>
  <c r="J18" i="3"/>
  <c r="AY18" i="5"/>
  <c r="J19" i="3"/>
  <c r="AY19" i="5"/>
  <c r="K35" i="3"/>
  <c r="K25" i="3"/>
  <c r="K43" i="3"/>
  <c r="K40" i="3"/>
  <c r="Z59" i="6"/>
  <c r="AB59" i="3"/>
  <c r="AC59" i="3" s="1"/>
  <c r="J37" i="3"/>
  <c r="AY37" i="5"/>
  <c r="K36" i="3"/>
  <c r="K21" i="3"/>
  <c r="J24" i="3"/>
  <c r="AY24" i="5"/>
  <c r="K49" i="3"/>
  <c r="K39" i="3"/>
  <c r="K28" i="3"/>
  <c r="K34" i="3"/>
  <c r="K22" i="3"/>
  <c r="Z45" i="6"/>
  <c r="AB45" i="3"/>
  <c r="AC45" i="3" s="1"/>
  <c r="X60" i="6"/>
  <c r="K55" i="3"/>
  <c r="K33" i="3"/>
  <c r="K26" i="3"/>
  <c r="X54" i="6"/>
  <c r="X24" i="6"/>
  <c r="X53" i="6"/>
  <c r="X65" i="6"/>
  <c r="X17" i="6"/>
  <c r="X27" i="6"/>
  <c r="X61" i="6"/>
  <c r="X26" i="6"/>
  <c r="X55" i="6"/>
  <c r="X69" i="6"/>
  <c r="X57" i="6"/>
  <c r="X29" i="6"/>
  <c r="X62" i="6"/>
  <c r="X68" i="6"/>
  <c r="X56" i="6"/>
  <c r="X58" i="6"/>
  <c r="X51" i="6"/>
  <c r="X46" i="6"/>
  <c r="X31" i="6"/>
  <c r="AB31" i="3" s="1"/>
  <c r="AC31" i="3" s="1"/>
  <c r="X52" i="6"/>
  <c r="X18" i="6"/>
  <c r="X25" i="6"/>
  <c r="X39" i="6"/>
  <c r="X64" i="6"/>
  <c r="X21" i="6"/>
  <c r="X30" i="6"/>
  <c r="X47" i="6"/>
  <c r="X48" i="6"/>
  <c r="X67" i="6"/>
  <c r="X32" i="6"/>
  <c r="X50" i="6"/>
  <c r="X16" i="6"/>
  <c r="X28" i="6"/>
  <c r="X23" i="6"/>
  <c r="X43" i="6"/>
  <c r="X41" i="6"/>
  <c r="X36" i="6"/>
  <c r="X40" i="6"/>
  <c r="X49" i="6"/>
  <c r="X42" i="6"/>
  <c r="X34" i="6"/>
  <c r="X33" i="6"/>
  <c r="X38" i="6"/>
  <c r="X44" i="6"/>
  <c r="X37" i="6"/>
  <c r="X20" i="6"/>
  <c r="X35" i="6"/>
  <c r="AY74" i="5" l="1"/>
  <c r="Z42" i="6"/>
  <c r="AB42" i="3"/>
  <c r="AC42" i="3" s="1"/>
  <c r="AB49" i="3"/>
  <c r="AC49" i="3" s="1"/>
  <c r="Z49" i="6"/>
  <c r="Z32" i="6"/>
  <c r="AB32" i="3"/>
  <c r="AC32" i="3" s="1"/>
  <c r="Z64" i="6"/>
  <c r="AB64" i="3"/>
  <c r="AC64" i="3" s="1"/>
  <c r="AB46" i="3"/>
  <c r="AC46" i="3" s="1"/>
  <c r="Z46" i="6"/>
  <c r="Z29" i="6"/>
  <c r="AB29" i="3"/>
  <c r="AC29" i="3" s="1"/>
  <c r="AB27" i="3"/>
  <c r="AC27" i="3" s="1"/>
  <c r="Z27" i="6"/>
  <c r="Z24" i="6"/>
  <c r="AB24" i="3"/>
  <c r="AC24" i="3" s="1"/>
  <c r="K18" i="3"/>
  <c r="J74" i="3"/>
  <c r="AB37" i="3"/>
  <c r="AC37" i="3" s="1"/>
  <c r="Z37" i="6"/>
  <c r="Z21" i="6"/>
  <c r="AB21" i="3"/>
  <c r="AC21" i="3" s="1"/>
  <c r="AB44" i="3"/>
  <c r="AC44" i="3" s="1"/>
  <c r="Z44" i="6"/>
  <c r="Z40" i="6"/>
  <c r="AB40" i="3"/>
  <c r="AC40" i="3" s="1"/>
  <c r="AB67" i="3"/>
  <c r="AC67" i="3" s="1"/>
  <c r="Z67" i="6"/>
  <c r="Z39" i="6"/>
  <c r="AB39" i="3"/>
  <c r="AC39" i="3" s="1"/>
  <c r="Z51" i="6"/>
  <c r="AB51" i="3"/>
  <c r="AC51" i="3" s="1"/>
  <c r="Z57" i="6"/>
  <c r="AB57" i="3"/>
  <c r="AC57" i="3" s="1"/>
  <c r="Z17" i="6"/>
  <c r="AB17" i="3"/>
  <c r="AC17" i="3" s="1"/>
  <c r="AB54" i="3"/>
  <c r="AC54" i="3" s="1"/>
  <c r="Z54" i="6"/>
  <c r="Z50" i="6"/>
  <c r="AB50" i="3"/>
  <c r="AC50" i="3" s="1"/>
  <c r="Z62" i="6"/>
  <c r="AB62" i="3"/>
  <c r="AC62" i="3" s="1"/>
  <c r="AB38" i="3"/>
  <c r="AC38" i="3" s="1"/>
  <c r="Z38" i="6"/>
  <c r="AB36" i="3"/>
  <c r="AC36" i="3" s="1"/>
  <c r="Z36" i="6"/>
  <c r="AB23" i="3"/>
  <c r="AC23" i="3" s="1"/>
  <c r="Z23" i="6"/>
  <c r="AB48" i="3"/>
  <c r="AC48" i="3" s="1"/>
  <c r="Z48" i="6"/>
  <c r="Z25" i="6"/>
  <c r="AB25" i="3"/>
  <c r="AC25" i="3" s="1"/>
  <c r="Z58" i="6"/>
  <c r="AB58" i="3"/>
  <c r="AC58" i="3" s="1"/>
  <c r="AB69" i="3"/>
  <c r="AC69" i="3" s="1"/>
  <c r="Z69" i="6"/>
  <c r="Z65" i="6"/>
  <c r="AB65" i="3"/>
  <c r="AC65" i="3" s="1"/>
  <c r="Z60" i="6"/>
  <c r="AB60" i="3"/>
  <c r="AC60" i="3" s="1"/>
  <c r="Z61" i="6"/>
  <c r="AB61" i="3"/>
  <c r="AC61" i="3" s="1"/>
  <c r="AB35" i="3"/>
  <c r="AC35" i="3" s="1"/>
  <c r="Z35" i="6"/>
  <c r="Z33" i="6"/>
  <c r="AB33" i="3"/>
  <c r="AC33" i="3" s="1"/>
  <c r="AB41" i="3"/>
  <c r="AC41" i="3" s="1"/>
  <c r="Z41" i="6"/>
  <c r="Z28" i="6"/>
  <c r="AB28" i="3"/>
  <c r="AC28" i="3" s="1"/>
  <c r="AB47" i="3"/>
  <c r="AC47" i="3" s="1"/>
  <c r="Z47" i="6"/>
  <c r="Z18" i="6"/>
  <c r="AB18" i="3"/>
  <c r="AC18" i="3" s="1"/>
  <c r="AB56" i="3"/>
  <c r="AC56" i="3" s="1"/>
  <c r="Z56" i="6"/>
  <c r="AB55" i="3"/>
  <c r="AC55" i="3" s="1"/>
  <c r="Z55" i="6"/>
  <c r="Z53" i="6"/>
  <c r="AB53" i="3"/>
  <c r="AC53" i="3" s="1"/>
  <c r="Z20" i="6"/>
  <c r="AB20" i="3"/>
  <c r="AC20" i="3" s="1"/>
  <c r="Z34" i="6"/>
  <c r="AB34" i="3"/>
  <c r="AC34" i="3" s="1"/>
  <c r="Z43" i="6"/>
  <c r="AB43" i="3"/>
  <c r="AC43" i="3" s="1"/>
  <c r="AB16" i="3"/>
  <c r="Z16" i="6"/>
  <c r="X74" i="6"/>
  <c r="Z30" i="6"/>
  <c r="AB30" i="3"/>
  <c r="AC30" i="3" s="1"/>
  <c r="AB52" i="3"/>
  <c r="AC52" i="3" s="1"/>
  <c r="Z52" i="6"/>
  <c r="AB68" i="3"/>
  <c r="AC68" i="3" s="1"/>
  <c r="Z68" i="6"/>
  <c r="Z26" i="6"/>
  <c r="AB26" i="3"/>
  <c r="AC26" i="3" s="1"/>
  <c r="K24" i="3"/>
  <c r="K37" i="3"/>
  <c r="K19" i="3"/>
  <c r="K47" i="3"/>
  <c r="Z74" i="6" l="1"/>
  <c r="K74" i="3"/>
  <c r="AC16" i="3"/>
  <c r="AC74" i="3" s="1"/>
  <c r="AB74" i="3"/>
  <c r="K31" i="7" l="1"/>
  <c r="AN30" i="8" l="1"/>
  <c r="AO30" i="8" s="1"/>
  <c r="O31" i="7"/>
  <c r="K14" i="7" l="1"/>
  <c r="AN13" i="8" l="1"/>
  <c r="O14" i="7"/>
  <c r="AO13" i="8" l="1"/>
  <c r="K39" i="7" l="1"/>
  <c r="O39" i="7" l="1"/>
  <c r="AN38" i="8"/>
  <c r="AO38" i="8" s="1"/>
  <c r="K34" i="7" l="1"/>
  <c r="O34" i="7" l="1"/>
  <c r="AN33" i="8"/>
  <c r="AO33" i="8" s="1"/>
  <c r="K36" i="7" l="1"/>
  <c r="O36" i="7" l="1"/>
  <c r="AN35" i="8"/>
  <c r="AO35" i="8" s="1"/>
  <c r="K41" i="7" l="1"/>
  <c r="K43" i="7"/>
  <c r="K35" i="7"/>
  <c r="AN42" i="8" l="1"/>
  <c r="AO42" i="8" s="1"/>
  <c r="O43" i="7"/>
  <c r="O41" i="7"/>
  <c r="AN40" i="8"/>
  <c r="AO40" i="8" s="1"/>
  <c r="O35" i="7"/>
  <c r="AN34" i="8"/>
  <c r="AO34" i="8" s="1"/>
  <c r="M53" i="7" l="1"/>
  <c r="Q53" i="7" l="1"/>
  <c r="Q74" i="7" s="1"/>
  <c r="M74" i="7"/>
  <c r="K53" i="7" l="1"/>
  <c r="AN52" i="8" l="1"/>
  <c r="AO52" i="8" s="1"/>
  <c r="O53" i="7"/>
  <c r="K44" i="7" l="1"/>
  <c r="AN43" i="8" l="1"/>
  <c r="AO43" i="8" s="1"/>
  <c r="O44" i="7"/>
  <c r="K55" i="7" l="1"/>
  <c r="K24" i="7"/>
  <c r="O55" i="7" l="1"/>
  <c r="AN54" i="8"/>
  <c r="AO54" i="8" s="1"/>
  <c r="O24" i="7"/>
  <c r="AN23" i="8"/>
  <c r="AO23" i="8" s="1"/>
  <c r="K64" i="7"/>
  <c r="AN63" i="8" l="1"/>
  <c r="AO63" i="8" s="1"/>
  <c r="O64" i="7"/>
  <c r="K40" i="7" l="1"/>
  <c r="AN39" i="8" l="1"/>
  <c r="AO39" i="8" s="1"/>
  <c r="O40" i="7"/>
  <c r="K37" i="7"/>
  <c r="O37" i="7" l="1"/>
  <c r="AN36" i="8"/>
  <c r="AO36" i="8" s="1"/>
  <c r="K58" i="7" l="1"/>
  <c r="AN57" i="8" l="1"/>
  <c r="AO57" i="8" s="1"/>
  <c r="O58" i="7"/>
  <c r="AF26" i="5" l="1"/>
  <c r="AH26" i="5" l="1"/>
  <c r="L25" i="8"/>
  <c r="M25" i="8" l="1"/>
  <c r="K29" i="7" l="1"/>
  <c r="AN28" i="8" l="1"/>
  <c r="AO28" i="8" s="1"/>
  <c r="O29" i="7"/>
  <c r="K48" i="7" l="1"/>
  <c r="AN47" i="8" l="1"/>
  <c r="AO47" i="8" s="1"/>
  <c r="O48" i="7"/>
  <c r="K21" i="7" l="1"/>
  <c r="AN20" i="8" l="1"/>
  <c r="AO20" i="8" s="1"/>
  <c r="O21" i="7"/>
  <c r="H66" i="6" l="1"/>
  <c r="H60" i="6"/>
  <c r="Y60" i="3" l="1"/>
  <c r="Z60" i="3" s="1"/>
  <c r="J60" i="6"/>
  <c r="Y66" i="3"/>
  <c r="J66" i="6"/>
  <c r="H69" i="6"/>
  <c r="H61" i="6"/>
  <c r="H62" i="6"/>
  <c r="H63" i="6"/>
  <c r="H51" i="6"/>
  <c r="H30" i="6"/>
  <c r="H16" i="6"/>
  <c r="H50" i="6"/>
  <c r="H52" i="6"/>
  <c r="H59" i="6"/>
  <c r="H32" i="6"/>
  <c r="H27" i="6"/>
  <c r="J16" i="6" l="1"/>
  <c r="Y16" i="3"/>
  <c r="J61" i="6"/>
  <c r="Y61" i="3"/>
  <c r="Z61" i="3" s="1"/>
  <c r="J51" i="6"/>
  <c r="Y51" i="3"/>
  <c r="Y30" i="3"/>
  <c r="J30" i="6"/>
  <c r="Y27" i="3"/>
  <c r="J27" i="6"/>
  <c r="J50" i="6"/>
  <c r="Y50" i="3"/>
  <c r="J62" i="6"/>
  <c r="Y62" i="3"/>
  <c r="Y69" i="3"/>
  <c r="J69" i="6"/>
  <c r="J59" i="6"/>
  <c r="Y59" i="3"/>
  <c r="Y63" i="3"/>
  <c r="J63" i="6"/>
  <c r="Z66" i="3"/>
  <c r="J32" i="6"/>
  <c r="Y32" i="3"/>
  <c r="J52" i="6"/>
  <c r="Y52" i="3"/>
  <c r="Z52" i="3" s="1"/>
  <c r="H56" i="6"/>
  <c r="H67" i="6"/>
  <c r="H64" i="6"/>
  <c r="H57" i="6"/>
  <c r="H53" i="6"/>
  <c r="H68" i="6"/>
  <c r="H65" i="6"/>
  <c r="H54" i="6"/>
  <c r="H45" i="6"/>
  <c r="Y57" i="3" l="1"/>
  <c r="J57" i="6"/>
  <c r="Z69" i="3"/>
  <c r="AK69" i="3"/>
  <c r="Z32" i="3"/>
  <c r="AK32" i="3"/>
  <c r="AK59" i="3"/>
  <c r="Z59" i="3"/>
  <c r="Z50" i="3"/>
  <c r="AK50" i="3"/>
  <c r="Z51" i="3"/>
  <c r="AK51" i="3"/>
  <c r="Y54" i="3"/>
  <c r="J54" i="6"/>
  <c r="Y56" i="3"/>
  <c r="Z56" i="3" s="1"/>
  <c r="J56" i="6"/>
  <c r="J53" i="6"/>
  <c r="Y53" i="3"/>
  <c r="J64" i="6"/>
  <c r="Y64" i="3"/>
  <c r="J67" i="6"/>
  <c r="Y67" i="3"/>
  <c r="J68" i="6"/>
  <c r="Y68" i="3"/>
  <c r="Y65" i="3"/>
  <c r="J65" i="6"/>
  <c r="Z62" i="3"/>
  <c r="AK62" i="3"/>
  <c r="Z16" i="3"/>
  <c r="AK16" i="3"/>
  <c r="Z27" i="3"/>
  <c r="AK27" i="3"/>
  <c r="J45" i="6"/>
  <c r="Y45" i="3"/>
  <c r="Z63" i="3"/>
  <c r="AK63" i="3"/>
  <c r="Z30" i="3"/>
  <c r="AK30" i="3"/>
  <c r="H29" i="6"/>
  <c r="H28" i="6"/>
  <c r="H25" i="6"/>
  <c r="H17" i="6"/>
  <c r="H49" i="6"/>
  <c r="H19" i="6"/>
  <c r="H14" i="6"/>
  <c r="H41" i="6"/>
  <c r="H15" i="6"/>
  <c r="H35" i="6"/>
  <c r="H42" i="6"/>
  <c r="H40" i="6"/>
  <c r="H44" i="6"/>
  <c r="J42" i="6" l="1"/>
  <c r="Y42" i="3"/>
  <c r="AQ63" i="3"/>
  <c r="AR63" i="3" s="1"/>
  <c r="AL63" i="3"/>
  <c r="AL16" i="3"/>
  <c r="AQ16" i="3"/>
  <c r="AR16" i="3" s="1"/>
  <c r="AK68" i="3"/>
  <c r="Z68" i="3"/>
  <c r="Z53" i="3"/>
  <c r="AL51" i="3"/>
  <c r="AQ51" i="3"/>
  <c r="AR51" i="3" s="1"/>
  <c r="AQ32" i="3"/>
  <c r="AR32" i="3" s="1"/>
  <c r="AL32" i="3"/>
  <c r="J15" i="6"/>
  <c r="Y15" i="3"/>
  <c r="Z15" i="3" s="1"/>
  <c r="J19" i="6"/>
  <c r="Y19" i="3"/>
  <c r="J28" i="6"/>
  <c r="Y28" i="3"/>
  <c r="J41" i="6"/>
  <c r="Y41" i="3"/>
  <c r="J29" i="6"/>
  <c r="Y29" i="3"/>
  <c r="AK45" i="3"/>
  <c r="Z45" i="3"/>
  <c r="AQ62" i="3"/>
  <c r="AR62" i="3" s="1"/>
  <c r="AL62" i="3"/>
  <c r="Z67" i="3"/>
  <c r="AQ50" i="3"/>
  <c r="AR50" i="3" s="1"/>
  <c r="AL50" i="3"/>
  <c r="AL69" i="3"/>
  <c r="AQ69" i="3"/>
  <c r="AR69" i="3" s="1"/>
  <c r="J44" i="6"/>
  <c r="Y44" i="3"/>
  <c r="Y49" i="3"/>
  <c r="J49" i="6"/>
  <c r="Y17" i="3"/>
  <c r="J17" i="6"/>
  <c r="AQ30" i="3"/>
  <c r="AR30" i="3" s="1"/>
  <c r="AL30" i="3"/>
  <c r="AQ27" i="3"/>
  <c r="AR27" i="3" s="1"/>
  <c r="AL27" i="3"/>
  <c r="Z64" i="3"/>
  <c r="Y40" i="3"/>
  <c r="J40" i="6"/>
  <c r="J35" i="6"/>
  <c r="Y35" i="3"/>
  <c r="Y14" i="3"/>
  <c r="J14" i="6"/>
  <c r="J25" i="6"/>
  <c r="Y25" i="3"/>
  <c r="Z65" i="3"/>
  <c r="Z54" i="3"/>
  <c r="AQ59" i="3"/>
  <c r="AR59" i="3" s="1"/>
  <c r="AL59" i="3"/>
  <c r="AK57" i="3"/>
  <c r="Z57" i="3"/>
  <c r="H55" i="6"/>
  <c r="H24" i="6"/>
  <c r="H26" i="6"/>
  <c r="H46" i="6"/>
  <c r="H36" i="6"/>
  <c r="H18" i="6"/>
  <c r="H48" i="6"/>
  <c r="H34" i="6"/>
  <c r="H43" i="6"/>
  <c r="H31" i="6"/>
  <c r="H58" i="6"/>
  <c r="H38" i="6"/>
  <c r="H39" i="6"/>
  <c r="H47" i="6"/>
  <c r="H20" i="6"/>
  <c r="H33" i="6"/>
  <c r="H22" i="6"/>
  <c r="H23" i="6"/>
  <c r="H37" i="6"/>
  <c r="H21" i="6"/>
  <c r="H74" i="6" l="1"/>
  <c r="J22" i="6"/>
  <c r="Y22" i="3"/>
  <c r="Z22" i="3" s="1"/>
  <c r="J20" i="6"/>
  <c r="Y20" i="3"/>
  <c r="J31" i="6"/>
  <c r="Y31" i="3"/>
  <c r="Z31" i="3" s="1"/>
  <c r="Y48" i="3"/>
  <c r="Z48" i="3" s="1"/>
  <c r="J48" i="6"/>
  <c r="P74" i="6" s="1"/>
  <c r="P75" i="6" s="1"/>
  <c r="Z40" i="3"/>
  <c r="Y33" i="3"/>
  <c r="J33" i="6"/>
  <c r="J34" i="6"/>
  <c r="Y34" i="3"/>
  <c r="Z44" i="3"/>
  <c r="Z29" i="3"/>
  <c r="J38" i="6"/>
  <c r="Y38" i="3"/>
  <c r="Y26" i="3"/>
  <c r="Z26" i="3" s="1"/>
  <c r="J26" i="6"/>
  <c r="Z41" i="3"/>
  <c r="Z19" i="3"/>
  <c r="Y23" i="3"/>
  <c r="J23" i="6"/>
  <c r="Y18" i="3"/>
  <c r="Z18" i="3" s="1"/>
  <c r="J18" i="6"/>
  <c r="Z14" i="3"/>
  <c r="Z17" i="3"/>
  <c r="Y21" i="3"/>
  <c r="J21" i="6"/>
  <c r="J47" i="6"/>
  <c r="Y47" i="3"/>
  <c r="J58" i="6"/>
  <c r="Y58" i="3"/>
  <c r="Z58" i="3" s="1"/>
  <c r="Y36" i="3"/>
  <c r="J36" i="6"/>
  <c r="J24" i="6"/>
  <c r="Y24" i="3"/>
  <c r="AQ57" i="3"/>
  <c r="AR57" i="3" s="1"/>
  <c r="AL57" i="3"/>
  <c r="Z35" i="3"/>
  <c r="Z28" i="3"/>
  <c r="Z42" i="3"/>
  <c r="J37" i="6"/>
  <c r="Y37" i="3"/>
  <c r="J39" i="6"/>
  <c r="Y39" i="3"/>
  <c r="Z39" i="3" s="1"/>
  <c r="Y43" i="3"/>
  <c r="J43" i="6"/>
  <c r="Y46" i="3"/>
  <c r="Z46" i="3" s="1"/>
  <c r="J46" i="6"/>
  <c r="Y55" i="3"/>
  <c r="J55" i="6"/>
  <c r="Z25" i="3"/>
  <c r="Z49" i="3"/>
  <c r="AQ45" i="3"/>
  <c r="AR45" i="3" s="1"/>
  <c r="AL45" i="3"/>
  <c r="AL68" i="3"/>
  <c r="AQ68" i="3"/>
  <c r="AR68" i="3" s="1"/>
  <c r="J74" i="6" l="1"/>
  <c r="Z21" i="3"/>
  <c r="Z43" i="3"/>
  <c r="Z23" i="3"/>
  <c r="AK23" i="3"/>
  <c r="Z20" i="3"/>
  <c r="Z36" i="3"/>
  <c r="Z24" i="3"/>
  <c r="Z47" i="3"/>
  <c r="Y74" i="3"/>
  <c r="Z33" i="3"/>
  <c r="Z55" i="3"/>
  <c r="Z38" i="3"/>
  <c r="Z34" i="3"/>
  <c r="Z37" i="3"/>
  <c r="Z74" i="3" l="1"/>
  <c r="AL23" i="3"/>
  <c r="AQ23" i="3"/>
  <c r="AR23" i="3" s="1"/>
  <c r="K67" i="7" l="1"/>
  <c r="AN66" i="8" l="1"/>
  <c r="AO66" i="8" s="1"/>
  <c r="O67" i="7"/>
  <c r="K54" i="7"/>
  <c r="AN53" i="8" l="1"/>
  <c r="AO53" i="8" s="1"/>
  <c r="O54" i="7"/>
  <c r="K65" i="7" l="1"/>
  <c r="O65" i="7" l="1"/>
  <c r="AN64" i="8"/>
  <c r="AO64" i="8" s="1"/>
  <c r="K46" i="7" l="1"/>
  <c r="K17" i="7"/>
  <c r="AN45" i="8" l="1"/>
  <c r="AO45" i="8" s="1"/>
  <c r="O46" i="7"/>
  <c r="AN16" i="8"/>
  <c r="O17" i="7"/>
  <c r="O74" i="7" s="1"/>
  <c r="K74" i="7"/>
  <c r="AO16" i="8" l="1"/>
  <c r="AO74" i="8" s="1"/>
  <c r="AN74" i="8"/>
  <c r="L40" i="7" l="1"/>
  <c r="L37" i="7"/>
  <c r="L54" i="7"/>
  <c r="N53" i="7"/>
  <c r="AE40" i="3" l="1"/>
  <c r="P40" i="7"/>
  <c r="AE54" i="3"/>
  <c r="P54" i="7"/>
  <c r="P37" i="7"/>
  <c r="AE37" i="3"/>
  <c r="R53" i="7"/>
  <c r="R74" i="7" s="1"/>
  <c r="N74" i="7"/>
  <c r="L17" i="7"/>
  <c r="L14" i="7"/>
  <c r="L36" i="7"/>
  <c r="L42" i="7"/>
  <c r="L66" i="7"/>
  <c r="L24" i="7"/>
  <c r="L49" i="7"/>
  <c r="L48" i="7"/>
  <c r="L34" i="7"/>
  <c r="L64" i="7"/>
  <c r="AF37" i="3" l="1"/>
  <c r="P64" i="7"/>
  <c r="AE64" i="3"/>
  <c r="P42" i="7"/>
  <c r="AE42" i="3"/>
  <c r="AE24" i="3"/>
  <c r="P24" i="7"/>
  <c r="P14" i="7"/>
  <c r="AE14" i="3"/>
  <c r="P48" i="7"/>
  <c r="AE48" i="3"/>
  <c r="AF48" i="3" s="1"/>
  <c r="P17" i="7"/>
  <c r="AE17" i="3"/>
  <c r="AF54" i="3"/>
  <c r="AK54" i="3"/>
  <c r="AE66" i="3"/>
  <c r="P66" i="7"/>
  <c r="P34" i="7"/>
  <c r="AE34" i="3"/>
  <c r="AE49" i="3"/>
  <c r="P49" i="7"/>
  <c r="P36" i="7"/>
  <c r="AE36" i="3"/>
  <c r="AF40" i="3"/>
  <c r="L21" i="7"/>
  <c r="L43" i="7"/>
  <c r="L35" i="7"/>
  <c r="L39" i="7"/>
  <c r="L46" i="7"/>
  <c r="L58" i="7"/>
  <c r="L55" i="7"/>
  <c r="L44" i="7"/>
  <c r="L31" i="7"/>
  <c r="L41" i="7"/>
  <c r="L29" i="7"/>
  <c r="P58" i="7" l="1"/>
  <c r="AE58" i="3"/>
  <c r="AF58" i="3" s="1"/>
  <c r="AE35" i="3"/>
  <c r="P35" i="7"/>
  <c r="AF66" i="3"/>
  <c r="AK66" i="3"/>
  <c r="AF42" i="3"/>
  <c r="AE29" i="3"/>
  <c r="P29" i="7"/>
  <c r="P21" i="7"/>
  <c r="AE21" i="3"/>
  <c r="AQ54" i="3"/>
  <c r="AR54" i="3" s="1"/>
  <c r="AL54" i="3"/>
  <c r="AE55" i="3"/>
  <c r="P55" i="7"/>
  <c r="AE46" i="3"/>
  <c r="AF46" i="3" s="1"/>
  <c r="P46" i="7"/>
  <c r="AF49" i="3"/>
  <c r="AF14" i="3"/>
  <c r="AF64" i="3"/>
  <c r="AK64" i="3"/>
  <c r="AE41" i="3"/>
  <c r="P41" i="7"/>
  <c r="AE39" i="3"/>
  <c r="AF39" i="3" s="1"/>
  <c r="P39" i="7"/>
  <c r="P43" i="7"/>
  <c r="AE43" i="3"/>
  <c r="AF34" i="3"/>
  <c r="AF17" i="3"/>
  <c r="AK17" i="3"/>
  <c r="P44" i="7"/>
  <c r="AE44" i="3"/>
  <c r="AE31" i="3"/>
  <c r="AF31" i="3" s="1"/>
  <c r="P31" i="7"/>
  <c r="AF36" i="3"/>
  <c r="AF24" i="3"/>
  <c r="L67" i="7"/>
  <c r="L53" i="7"/>
  <c r="AF21" i="3" l="1"/>
  <c r="AQ66" i="3"/>
  <c r="AR66" i="3" s="1"/>
  <c r="AL66" i="3"/>
  <c r="AF44" i="3"/>
  <c r="AF55" i="3"/>
  <c r="AF29" i="3"/>
  <c r="AF35" i="3"/>
  <c r="AF41" i="3"/>
  <c r="P53" i="7"/>
  <c r="AE53" i="3"/>
  <c r="P67" i="7"/>
  <c r="AE67" i="3"/>
  <c r="AL17" i="3"/>
  <c r="AQ17" i="3"/>
  <c r="AR17" i="3" s="1"/>
  <c r="AF43" i="3"/>
  <c r="AQ64" i="3"/>
  <c r="AR64" i="3" s="1"/>
  <c r="AL64" i="3"/>
  <c r="AF67" i="3" l="1"/>
  <c r="AK67" i="3"/>
  <c r="AF53" i="3"/>
  <c r="AK53" i="3"/>
  <c r="AQ53" i="3" l="1"/>
  <c r="AR53" i="3" s="1"/>
  <c r="AL53" i="3"/>
  <c r="AQ67" i="3"/>
  <c r="AR67" i="3" s="1"/>
  <c r="AL67" i="3"/>
  <c r="CB22" i="5" l="1"/>
  <c r="X21" i="8" l="1"/>
  <c r="Y21" i="8" s="1"/>
  <c r="CD22" i="5"/>
  <c r="CB31" i="5"/>
  <c r="CB47" i="5"/>
  <c r="CB20" i="5"/>
  <c r="CB40" i="5"/>
  <c r="CB26" i="5"/>
  <c r="CB21" i="5"/>
  <c r="CB46" i="5"/>
  <c r="CB28" i="5"/>
  <c r="CB49" i="5"/>
  <c r="CB39" i="5"/>
  <c r="CB42" i="5"/>
  <c r="CB55" i="5"/>
  <c r="CB38" i="5"/>
  <c r="CB29" i="5"/>
  <c r="CB41" i="5"/>
  <c r="CB25" i="5"/>
  <c r="CB37" i="5"/>
  <c r="CB35" i="5"/>
  <c r="CB34" i="5"/>
  <c r="CD29" i="5" l="1"/>
  <c r="X28" i="8"/>
  <c r="Y28" i="8" s="1"/>
  <c r="CD49" i="5"/>
  <c r="X48" i="8"/>
  <c r="Y48" i="8" s="1"/>
  <c r="CD47" i="5"/>
  <c r="X46" i="8"/>
  <c r="Y46" i="8" s="1"/>
  <c r="CD34" i="5"/>
  <c r="X33" i="8"/>
  <c r="Y33" i="8" s="1"/>
  <c r="X37" i="8"/>
  <c r="Y37" i="8" s="1"/>
  <c r="CD38" i="5"/>
  <c r="X27" i="8"/>
  <c r="Y27" i="8" s="1"/>
  <c r="CD28" i="5"/>
  <c r="CD20" i="5"/>
  <c r="X19" i="8"/>
  <c r="Y19" i="8" s="1"/>
  <c r="X40" i="8"/>
  <c r="Y40" i="8" s="1"/>
  <c r="CD41" i="5"/>
  <c r="X39" i="8"/>
  <c r="Y39" i="8" s="1"/>
  <c r="CD40" i="5"/>
  <c r="X36" i="8"/>
  <c r="Y36" i="8" s="1"/>
  <c r="CD37" i="5"/>
  <c r="X54" i="8"/>
  <c r="Y54" i="8" s="1"/>
  <c r="CD55" i="5"/>
  <c r="CD31" i="5"/>
  <c r="X30" i="8"/>
  <c r="Y30" i="8" s="1"/>
  <c r="CD35" i="5"/>
  <c r="X34" i="8"/>
  <c r="Y34" i="8" s="1"/>
  <c r="X24" i="8"/>
  <c r="Y24" i="8" s="1"/>
  <c r="CD25" i="5"/>
  <c r="X38" i="8"/>
  <c r="Y38" i="8" s="1"/>
  <c r="CD39" i="5"/>
  <c r="CD46" i="5"/>
  <c r="X45" i="8"/>
  <c r="Y45" i="8" s="1"/>
  <c r="X41" i="8"/>
  <c r="Y41" i="8" s="1"/>
  <c r="CD42" i="5"/>
  <c r="CD21" i="5"/>
  <c r="X20" i="8"/>
  <c r="Y20" i="8" s="1"/>
  <c r="CD26" i="5"/>
  <c r="X25" i="8"/>
  <c r="CB44" i="5"/>
  <c r="CD44" i="5" l="1"/>
  <c r="X43" i="8"/>
  <c r="Y43" i="8" s="1"/>
  <c r="Y25" i="8"/>
  <c r="AG36" i="5" l="1"/>
  <c r="M36" i="3" l="1"/>
  <c r="N36" i="3" s="1"/>
  <c r="AI36" i="5"/>
  <c r="AG26" i="5"/>
  <c r="AG20" i="5"/>
  <c r="AG33" i="5"/>
  <c r="AG34" i="5"/>
  <c r="AG49" i="5"/>
  <c r="AG42" i="5"/>
  <c r="AG43" i="5"/>
  <c r="AG39" i="5"/>
  <c r="AG35" i="5"/>
  <c r="AG38" i="5"/>
  <c r="AG41" i="5"/>
  <c r="M49" i="3" l="1"/>
  <c r="N49" i="3" s="1"/>
  <c r="AI49" i="5"/>
  <c r="M43" i="3"/>
  <c r="N43" i="3" s="1"/>
  <c r="AI43" i="5"/>
  <c r="AI42" i="5"/>
  <c r="M42" i="3"/>
  <c r="N42" i="3" s="1"/>
  <c r="M41" i="3"/>
  <c r="N41" i="3" s="1"/>
  <c r="AI41" i="5"/>
  <c r="M38" i="3"/>
  <c r="N38" i="3" s="1"/>
  <c r="AI38" i="5"/>
  <c r="AI35" i="5"/>
  <c r="M35" i="3"/>
  <c r="N35" i="3" s="1"/>
  <c r="AI34" i="5"/>
  <c r="M34" i="3"/>
  <c r="N34" i="3" s="1"/>
  <c r="AI33" i="5"/>
  <c r="M33" i="3"/>
  <c r="N33" i="3" s="1"/>
  <c r="M20" i="3"/>
  <c r="AI20" i="5"/>
  <c r="AI26" i="5"/>
  <c r="M26" i="3"/>
  <c r="N26" i="3" s="1"/>
  <c r="M39" i="3"/>
  <c r="N39" i="3" s="1"/>
  <c r="AI39" i="5"/>
  <c r="BM44" i="5"/>
  <c r="P44" i="3" l="1"/>
  <c r="BO44" i="5"/>
  <c r="BO74" i="5" s="1"/>
  <c r="BM74" i="5"/>
  <c r="N20" i="3"/>
  <c r="Q44" i="3" l="1"/>
  <c r="Q74" i="3" s="1"/>
  <c r="P74" i="3"/>
  <c r="CC47" i="5" l="1"/>
  <c r="CC36" i="5"/>
  <c r="CC34" i="5"/>
  <c r="CC49" i="5"/>
  <c r="CC33" i="5"/>
  <c r="I31" i="4"/>
  <c r="CC35" i="5"/>
  <c r="CC37" i="5"/>
  <c r="CC44" i="5"/>
  <c r="CC42" i="5"/>
  <c r="CC38" i="5"/>
  <c r="CE38" i="5" l="1"/>
  <c r="S38" i="3"/>
  <c r="CE37" i="5"/>
  <c r="S37" i="3"/>
  <c r="S34" i="3"/>
  <c r="CE34" i="5"/>
  <c r="CE49" i="5"/>
  <c r="S49" i="3"/>
  <c r="S44" i="3"/>
  <c r="CE44" i="5"/>
  <c r="CE36" i="5"/>
  <c r="S36" i="3"/>
  <c r="S47" i="3"/>
  <c r="CE47" i="5"/>
  <c r="S33" i="3"/>
  <c r="CE33" i="5"/>
  <c r="CE42" i="5"/>
  <c r="S42" i="3"/>
  <c r="CE35" i="5"/>
  <c r="S35" i="3"/>
  <c r="I74" i="4"/>
  <c r="D31" i="3"/>
  <c r="CC20" i="5"/>
  <c r="CC40" i="5"/>
  <c r="CC41" i="5"/>
  <c r="T36" i="3" l="1"/>
  <c r="AK36" i="3"/>
  <c r="T33" i="3"/>
  <c r="AK33" i="3"/>
  <c r="T34" i="3"/>
  <c r="AK34" i="3"/>
  <c r="S20" i="3"/>
  <c r="CE20" i="5"/>
  <c r="CE40" i="5"/>
  <c r="S40" i="3"/>
  <c r="T35" i="3"/>
  <c r="AK35" i="3"/>
  <c r="T37" i="3"/>
  <c r="S41" i="3"/>
  <c r="CE41" i="5"/>
  <c r="T47" i="3"/>
  <c r="T44" i="3"/>
  <c r="T42" i="3"/>
  <c r="AK42" i="3"/>
  <c r="T49" i="3"/>
  <c r="AK49" i="3"/>
  <c r="T38" i="3"/>
  <c r="AK38" i="3"/>
  <c r="E31" i="3"/>
  <c r="E74" i="3" s="1"/>
  <c r="D74" i="3"/>
  <c r="T41" i="3" l="1"/>
  <c r="AK41" i="3"/>
  <c r="AQ49" i="3"/>
  <c r="AR49" i="3" s="1"/>
  <c r="AL49" i="3"/>
  <c r="T40" i="3"/>
  <c r="AQ33" i="3"/>
  <c r="AR33" i="3" s="1"/>
  <c r="AL33" i="3"/>
  <c r="AL42" i="3"/>
  <c r="AQ42" i="3"/>
  <c r="AR42" i="3" s="1"/>
  <c r="AQ35" i="3"/>
  <c r="AR35" i="3" s="1"/>
  <c r="AL35" i="3"/>
  <c r="AQ36" i="3"/>
  <c r="AR36" i="3" s="1"/>
  <c r="AL36" i="3"/>
  <c r="T20" i="3"/>
  <c r="AK20" i="3"/>
  <c r="AQ38" i="3"/>
  <c r="AR38" i="3" s="1"/>
  <c r="AL38" i="3"/>
  <c r="AL34" i="3"/>
  <c r="AQ34" i="3"/>
  <c r="AR34" i="3" s="1"/>
  <c r="AQ20" i="3" l="1"/>
  <c r="AR20" i="3" s="1"/>
  <c r="AL20" i="3"/>
  <c r="AL41" i="3"/>
  <c r="AQ41" i="3"/>
  <c r="AR41" i="3" s="1"/>
  <c r="CT19" i="5" l="1"/>
  <c r="CV19" i="5" l="1"/>
  <c r="V19" i="3"/>
  <c r="W19" i="3" s="1"/>
  <c r="CC19" i="5" l="1"/>
  <c r="S19" i="3" l="1"/>
  <c r="CE19" i="5"/>
  <c r="T19" i="3" l="1"/>
  <c r="AK19" i="3"/>
  <c r="AQ19" i="3" l="1"/>
  <c r="AR19" i="3" s="1"/>
  <c r="AL19" i="3"/>
  <c r="CC28" i="5" l="1"/>
  <c r="CC43" i="5"/>
  <c r="CC25" i="5"/>
  <c r="CC31" i="5"/>
  <c r="CC21" i="5"/>
  <c r="CC55" i="5"/>
  <c r="CC29" i="5"/>
  <c r="CE43" i="5" l="1"/>
  <c r="S43" i="3"/>
  <c r="S28" i="3"/>
  <c r="CE28" i="5"/>
  <c r="S55" i="3"/>
  <c r="CE55" i="5"/>
  <c r="CE31" i="5"/>
  <c r="S31" i="3"/>
  <c r="S29" i="3"/>
  <c r="CE29" i="5"/>
  <c r="CE25" i="5"/>
  <c r="S25" i="3"/>
  <c r="T25" i="3" s="1"/>
  <c r="CE21" i="5"/>
  <c r="S21" i="3"/>
  <c r="T29" i="3" l="1"/>
  <c r="T55" i="3"/>
  <c r="T28" i="3"/>
  <c r="T31" i="3"/>
  <c r="T43" i="3"/>
  <c r="AK43" i="3"/>
  <c r="T21" i="3"/>
  <c r="AQ43" i="3" l="1"/>
  <c r="AR43" i="3" s="1"/>
  <c r="AL43" i="3"/>
  <c r="L65" i="7" l="1"/>
  <c r="P65" i="7" l="1"/>
  <c r="P74" i="7" s="1"/>
  <c r="AE65" i="3"/>
  <c r="L74" i="7"/>
  <c r="AF65" i="3" l="1"/>
  <c r="AF74" i="3" s="1"/>
  <c r="AK65" i="3"/>
  <c r="AE74" i="3"/>
  <c r="AL65" i="3" l="1"/>
  <c r="AQ65" i="3"/>
  <c r="AR65" i="3" s="1"/>
  <c r="AG40" i="5" l="1"/>
  <c r="AG37" i="5"/>
  <c r="AG21" i="5"/>
  <c r="AG47" i="5"/>
  <c r="AG28" i="5"/>
  <c r="AG18" i="5"/>
  <c r="AG29" i="5"/>
  <c r="AG25" i="5"/>
  <c r="M21" i="3" l="1"/>
  <c r="AI21" i="5"/>
  <c r="M47" i="3"/>
  <c r="AI47" i="5"/>
  <c r="M40" i="3"/>
  <c r="AI40" i="5"/>
  <c r="M37" i="3"/>
  <c r="AI37" i="5"/>
  <c r="M29" i="3"/>
  <c r="AI29" i="5"/>
  <c r="M28" i="3"/>
  <c r="AI28" i="5"/>
  <c r="M18" i="3"/>
  <c r="N18" i="3" s="1"/>
  <c r="AI18" i="5"/>
  <c r="AI25" i="5"/>
  <c r="M25" i="3"/>
  <c r="AG44" i="5"/>
  <c r="AG46" i="5"/>
  <c r="AG55" i="5"/>
  <c r="N21" i="3" l="1"/>
  <c r="AK21" i="3"/>
  <c r="M55" i="3"/>
  <c r="AI55" i="5"/>
  <c r="N47" i="3"/>
  <c r="AK47" i="3"/>
  <c r="M46" i="3"/>
  <c r="N46" i="3" s="1"/>
  <c r="AI46" i="5"/>
  <c r="M44" i="3"/>
  <c r="AI44" i="5"/>
  <c r="N40" i="3"/>
  <c r="AK40" i="3"/>
  <c r="N37" i="3"/>
  <c r="AK37" i="3"/>
  <c r="N29" i="3"/>
  <c r="AK29" i="3"/>
  <c r="N28" i="3"/>
  <c r="AK28" i="3"/>
  <c r="AG22" i="5"/>
  <c r="N25" i="3"/>
  <c r="AK25" i="3"/>
  <c r="AL21" i="3" l="1"/>
  <c r="AQ21" i="3"/>
  <c r="AR21" i="3" s="1"/>
  <c r="N55" i="3"/>
  <c r="AK55" i="3"/>
  <c r="AQ47" i="3"/>
  <c r="AR47" i="3" s="1"/>
  <c r="AL47" i="3"/>
  <c r="N44" i="3"/>
  <c r="AK44" i="3"/>
  <c r="AL40" i="3"/>
  <c r="AQ40" i="3"/>
  <c r="AR40" i="3" s="1"/>
  <c r="AL37" i="3"/>
  <c r="AQ37" i="3"/>
  <c r="AR37" i="3" s="1"/>
  <c r="AQ29" i="3"/>
  <c r="AR29" i="3" s="1"/>
  <c r="AL29" i="3"/>
  <c r="AQ28" i="3"/>
  <c r="AR28" i="3" s="1"/>
  <c r="AL28" i="3"/>
  <c r="M22" i="3"/>
  <c r="AI22" i="5"/>
  <c r="AL25" i="3"/>
  <c r="AQ25" i="3"/>
  <c r="AR25" i="3" s="1"/>
  <c r="AQ55" i="3" l="1"/>
  <c r="AR55" i="3" s="1"/>
  <c r="AL55" i="3"/>
  <c r="AQ44" i="3"/>
  <c r="AR44" i="3" s="1"/>
  <c r="AL44" i="3"/>
  <c r="N22" i="3"/>
  <c r="CT52" i="5" l="1"/>
  <c r="CT14" i="5"/>
  <c r="CT22" i="5"/>
  <c r="CT18" i="5"/>
  <c r="CT48" i="5"/>
  <c r="CT26" i="5"/>
  <c r="CT15" i="5"/>
  <c r="CT39" i="5"/>
  <c r="CT46" i="5"/>
  <c r="CT60" i="5"/>
  <c r="CT61" i="5"/>
  <c r="CT56" i="5"/>
  <c r="V39" i="3" l="1"/>
  <c r="W39" i="3" s="1"/>
  <c r="CV39" i="5"/>
  <c r="V14" i="3"/>
  <c r="CV14" i="5"/>
  <c r="CV48" i="5"/>
  <c r="V48" i="3"/>
  <c r="W48" i="3" s="1"/>
  <c r="CV18" i="5"/>
  <c r="V18" i="3"/>
  <c r="W18" i="3" s="1"/>
  <c r="V60" i="3"/>
  <c r="W60" i="3" s="1"/>
  <c r="CV60" i="5"/>
  <c r="V22" i="3"/>
  <c r="W22" i="3" s="1"/>
  <c r="CV22" i="5"/>
  <c r="V52" i="3"/>
  <c r="W52" i="3" s="1"/>
  <c r="CV52" i="5"/>
  <c r="V15" i="3"/>
  <c r="W15" i="3" s="1"/>
  <c r="CV15" i="5"/>
  <c r="CV46" i="5"/>
  <c r="V46" i="3"/>
  <c r="W46" i="3" s="1"/>
  <c r="CV56" i="5"/>
  <c r="V56" i="3"/>
  <c r="W56" i="3" s="1"/>
  <c r="V61" i="3"/>
  <c r="W61" i="3" s="1"/>
  <c r="CV61" i="5"/>
  <c r="CV26" i="5"/>
  <c r="V26" i="3"/>
  <c r="W26" i="3" s="1"/>
  <c r="W14" i="3" l="1"/>
  <c r="CC52" i="5"/>
  <c r="CC26" i="5"/>
  <c r="CC60" i="5"/>
  <c r="CC48" i="5"/>
  <c r="CC56" i="5"/>
  <c r="CC61" i="5"/>
  <c r="CC14" i="5"/>
  <c r="CE26" i="5" l="1"/>
  <c r="S26" i="3"/>
  <c r="CE48" i="5"/>
  <c r="S48" i="3"/>
  <c r="S60" i="3"/>
  <c r="CE60" i="5"/>
  <c r="S56" i="3"/>
  <c r="CE56" i="5"/>
  <c r="S52" i="3"/>
  <c r="CE52" i="5"/>
  <c r="CE14" i="5"/>
  <c r="S14" i="3"/>
  <c r="S61" i="3"/>
  <c r="CE61" i="5"/>
  <c r="CC46" i="5"/>
  <c r="CC15" i="5"/>
  <c r="CC22" i="5"/>
  <c r="CC18" i="5"/>
  <c r="CC39" i="5"/>
  <c r="AK14" i="3" l="1"/>
  <c r="T14" i="3"/>
  <c r="CE22" i="5"/>
  <c r="S22" i="3"/>
  <c r="AK60" i="3"/>
  <c r="T60" i="3"/>
  <c r="CE15" i="5"/>
  <c r="S15" i="3"/>
  <c r="CE46" i="5"/>
  <c r="S46" i="3"/>
  <c r="T48" i="3"/>
  <c r="AK48" i="3"/>
  <c r="AK52" i="3"/>
  <c r="T52" i="3"/>
  <c r="T61" i="3"/>
  <c r="AK61" i="3"/>
  <c r="T26" i="3"/>
  <c r="AK26" i="3"/>
  <c r="CE39" i="5"/>
  <c r="S39" i="3"/>
  <c r="CE18" i="5"/>
  <c r="S18" i="3"/>
  <c r="T56" i="3"/>
  <c r="AK56" i="3"/>
  <c r="T39" i="3" l="1"/>
  <c r="AK39" i="3"/>
  <c r="T46" i="3"/>
  <c r="AK46" i="3"/>
  <c r="AL56" i="3"/>
  <c r="AQ56" i="3"/>
  <c r="AR56" i="3" s="1"/>
  <c r="AL52" i="3"/>
  <c r="AQ52" i="3"/>
  <c r="AR52" i="3" s="1"/>
  <c r="T22" i="3"/>
  <c r="AK22" i="3"/>
  <c r="AQ26" i="3"/>
  <c r="AR26" i="3" s="1"/>
  <c r="AL26" i="3"/>
  <c r="AQ48" i="3"/>
  <c r="AR48" i="3" s="1"/>
  <c r="AL48" i="3"/>
  <c r="T15" i="3"/>
  <c r="AK15" i="3"/>
  <c r="T18" i="3"/>
  <c r="AK18" i="3"/>
  <c r="AL61" i="3"/>
  <c r="AQ61" i="3"/>
  <c r="AR61" i="3" s="1"/>
  <c r="AL60" i="3"/>
  <c r="AQ60" i="3"/>
  <c r="AR60" i="3" s="1"/>
  <c r="AL14" i="3"/>
  <c r="AQ14" i="3"/>
  <c r="AR14" i="3" l="1"/>
  <c r="AQ15" i="3"/>
  <c r="AR15" i="3" s="1"/>
  <c r="AL15" i="3"/>
  <c r="AL22" i="3"/>
  <c r="AQ22" i="3"/>
  <c r="AR22" i="3" s="1"/>
  <c r="AQ46" i="3"/>
  <c r="AR46" i="3" s="1"/>
  <c r="AL46" i="3"/>
  <c r="AL39" i="3"/>
  <c r="AQ39" i="3"/>
  <c r="AR39" i="3" s="1"/>
  <c r="AL18" i="3"/>
  <c r="AQ18" i="3"/>
  <c r="AR18" i="3" s="1"/>
  <c r="CB80" i="5" l="1"/>
  <c r="AN24" i="3"/>
  <c r="AO24" i="3" l="1"/>
  <c r="AO74" i="3" s="1"/>
  <c r="AN74" i="3"/>
  <c r="CD80" i="5"/>
  <c r="CB81" i="5"/>
  <c r="CD81" i="5" s="1"/>
  <c r="CC80" i="5"/>
  <c r="S80" i="3" l="1"/>
  <c r="CC81" i="5"/>
  <c r="CE81" i="5" s="1"/>
  <c r="CE80" i="5"/>
  <c r="AK80" i="3" l="1"/>
  <c r="S81" i="3"/>
  <c r="T80" i="3"/>
  <c r="T81" i="3" l="1"/>
  <c r="AQ80" i="3"/>
  <c r="AL80" i="3"/>
  <c r="AR80" i="3" s="1"/>
  <c r="CS58" i="5" l="1"/>
  <c r="AB57" i="8" l="1"/>
  <c r="CS74" i="5"/>
  <c r="CU58" i="5"/>
  <c r="CU74" i="5" s="1"/>
  <c r="AC57" i="8" l="1"/>
  <c r="AC74" i="8" s="1"/>
  <c r="AB74" i="8"/>
  <c r="CB24" i="5" l="1"/>
  <c r="CD24" i="5" l="1"/>
  <c r="CD74" i="5" s="1"/>
  <c r="CB74" i="5"/>
  <c r="X73" i="8" s="1"/>
  <c r="Y73" i="8" s="1"/>
  <c r="X23" i="8"/>
  <c r="Y23" i="8" l="1"/>
  <c r="Y74" i="8" s="1"/>
  <c r="X74" i="8"/>
  <c r="AG31" i="5" l="1"/>
  <c r="M31" i="3" l="1"/>
  <c r="AI31" i="5"/>
  <c r="AM74" i="5" s="1"/>
  <c r="N31" i="3" l="1"/>
  <c r="AK31" i="3"/>
  <c r="AL31" i="3" l="1"/>
  <c r="AQ31" i="3"/>
  <c r="AR31" i="3" s="1"/>
  <c r="CC24" i="5" l="1"/>
  <c r="S24" i="3" l="1"/>
  <c r="CE24" i="5"/>
  <c r="T24" i="3" l="1"/>
  <c r="AF24" i="5" l="1"/>
  <c r="L23" i="8" l="1"/>
  <c r="AH24" i="5"/>
  <c r="AH74" i="5" s="1"/>
  <c r="AF74" i="5"/>
  <c r="AG24" i="5"/>
  <c r="M24" i="3" l="1"/>
  <c r="AI24" i="5"/>
  <c r="AI74" i="5" s="1"/>
  <c r="AG74" i="5"/>
  <c r="M23" i="8"/>
  <c r="M74" i="8" s="1"/>
  <c r="L74" i="8"/>
  <c r="N24" i="3" l="1"/>
  <c r="N74" i="3" s="1"/>
  <c r="AK24" i="3"/>
  <c r="M74" i="3"/>
  <c r="AL24" i="3" l="1"/>
  <c r="AQ24" i="3"/>
  <c r="AR24" i="3" l="1"/>
  <c r="CT58" i="5" l="1"/>
  <c r="V58" i="3" l="1"/>
  <c r="CT74" i="5"/>
  <c r="CV58" i="5"/>
  <c r="CV74" i="5" s="1"/>
  <c r="W58" i="3" l="1"/>
  <c r="W74" i="3" s="1"/>
  <c r="V74" i="3"/>
  <c r="CC58" i="5"/>
  <c r="S58" i="3" l="1"/>
  <c r="CE58" i="5"/>
  <c r="CE74" i="5" s="1"/>
  <c r="CC74" i="5"/>
  <c r="AK58" i="3" l="1"/>
  <c r="T58" i="3"/>
  <c r="T74" i="3" s="1"/>
  <c r="S74" i="3"/>
  <c r="AL58" i="3" l="1"/>
  <c r="AL74" i="3" s="1"/>
  <c r="AQ58" i="3"/>
  <c r="AK74" i="3"/>
  <c r="AR58" i="3" l="1"/>
  <c r="AR74" i="3" s="1"/>
  <c r="AQ74" i="3"/>
  <c r="AV76" i="5" l="1"/>
  <c r="AW76" i="5"/>
  <c r="J76" i="3" l="1"/>
  <c r="AW79" i="5"/>
  <c r="AY76" i="5"/>
  <c r="AV79" i="5"/>
  <c r="P76" i="8"/>
  <c r="Q76" i="8" s="1"/>
  <c r="AX76" i="5"/>
  <c r="AV81" i="5" l="1"/>
  <c r="AX81" i="5" s="1"/>
  <c r="P78" i="8"/>
  <c r="AX79" i="5"/>
  <c r="AW81" i="5"/>
  <c r="AY81" i="5" s="1"/>
  <c r="AY79" i="5"/>
  <c r="J79" i="3"/>
  <c r="AK76" i="3"/>
  <c r="K76" i="3"/>
  <c r="AQ76" i="3" l="1"/>
  <c r="AL76" i="3"/>
  <c r="AR76" i="3" s="1"/>
  <c r="P80" i="8"/>
  <c r="Q80" i="8" s="1"/>
  <c r="Q78" i="8"/>
  <c r="AK79" i="3"/>
  <c r="J81" i="3"/>
  <c r="K79" i="3"/>
  <c r="AK81" i="3" l="1"/>
  <c r="K81" i="3"/>
  <c r="AQ79" i="3"/>
  <c r="AK85" i="3"/>
  <c r="AL79" i="3"/>
  <c r="AR79" i="3" s="1"/>
  <c r="AL81" i="3" l="1"/>
  <c r="AR81" i="3" s="1"/>
  <c r="AK83" i="3"/>
  <c r="AL83" i="3" s="1"/>
  <c r="AL86" i="3" s="1"/>
  <c r="AQ8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W14" authorId="0" shapeId="0" xr:uid="{79E05650-59E4-4D23-8310-F916337F53D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-269 за ед. -300 удер
</t>
        </r>
      </text>
    </comment>
    <comment ref="CW15" authorId="0" shapeId="0" xr:uid="{239AFC6B-C82D-4946-8959-C956655B3DE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-57 эндоск +2289 на удер СПИД</t>
        </r>
      </text>
    </comment>
    <comment ref="CW17" authorId="0" shapeId="0" xr:uid="{51EC3FF2-9A11-4BBA-8F8B-8A641D0A7370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100 пат-ант, 2250 удер СПИД</t>
        </r>
      </text>
    </comment>
    <comment ref="AJ18" authorId="0" shapeId="0" xr:uid="{9AE96F10-4B60-42B3-ACD4-03AC631E90C1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634 ПОДУШ +4100 КАРДИО ЗА ЕД</t>
        </r>
      </text>
    </comment>
    <comment ref="CW18" authorId="0" shapeId="0" xr:uid="{DFCC78B7-D9E4-4A09-8098-D8EA6C3B3811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УЗИсс+300, -500 ДИБ +239 ОНКО, 2186 СПИД</t>
        </r>
      </text>
    </comment>
    <comment ref="CW19" authorId="0" shapeId="0" xr:uid="{C8C10167-54F8-4FA0-9324-578A2F6D82A9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CW21" authorId="0" shapeId="0" xr:uid="{5D62970F-D90A-4C1A-BE1B-6B8259EFF04D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21598 на удерж СПИД, -968 за ед.</t>
        </r>
      </text>
    </comment>
    <comment ref="CF22" authorId="0" shapeId="0" xr:uid="{F49205B6-1A75-48BF-8F0E-B7B81ADD8EF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мед.р.10 сл 1881,8 т.р
</t>
        </r>
      </text>
    </comment>
    <comment ref="CW22" authorId="0" shapeId="0" xr:uid="{2C7E08A4-CE2C-4D0A-BA52-FD330EA71FC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870за ед.</t>
        </r>
      </text>
    </comment>
    <comment ref="CW23" authorId="0" shapeId="0" xr:uid="{D5A27CCE-943A-48B0-8DAE-B7CAE67E9435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на удерж СПИД</t>
        </r>
      </text>
    </comment>
    <comment ref="CW25" authorId="0" shapeId="0" xr:uid="{E263C9E1-A634-44CD-AB37-7F996563136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CW26" authorId="0" shapeId="0" xr:uid="{9FBD8062-1072-4022-808F-1CDAEE3CA57A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 УЗИ ПЕРИН</t>
        </r>
      </text>
    </comment>
    <comment ref="CW28" authorId="0" shapeId="0" xr:uid="{FE352142-8580-4524-BEEA-4CEC379CE95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</t>
        </r>
      </text>
    </comment>
    <comment ref="CF29" authorId="0" shapeId="0" xr:uid="{77D358CB-77ED-47F1-8BEE-1219F286F27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мед.реаб.</t>
        </r>
      </text>
    </comment>
    <comment ref="CW29" authorId="0" shapeId="0" xr:uid="{B9385200-708D-4C7B-B2B2-8FA7E9E16721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215 за ед. 7270 на удерж.353 ЗА ЕД.</t>
        </r>
      </text>
    </comment>
    <comment ref="CW36" authorId="0" shapeId="0" xr:uid="{9235F456-13D6-4544-9614-D45801F56EC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</t>
        </r>
      </text>
    </comment>
    <comment ref="CW39" authorId="0" shapeId="0" xr:uid="{180FB088-4BE6-466D-A71F-B2ACE2F2D881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+10316 спид, 395 за ед</t>
        </r>
      </text>
    </comment>
    <comment ref="CW47" authorId="0" shapeId="0" xr:uid="{6C75AACC-DF59-4DE6-90A5-0563606D6323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на удерж СПИД</t>
        </r>
      </text>
    </comment>
    <comment ref="CW52" authorId="0" shapeId="0" xr:uid="{B8B88B2C-3B4B-4594-BBFB-A9A3062D8FCF}">
      <text>
        <r>
          <rPr>
            <b/>
            <sz val="9"/>
            <color indexed="81"/>
            <rFont val="Tahoma"/>
            <family val="2"/>
            <charset val="204"/>
          </rPr>
          <t xml:space="preserve">за ед.
</t>
        </r>
      </text>
    </comment>
    <comment ref="CW55" authorId="0" shapeId="0" xr:uid="{050FB355-3032-45B6-B58B-ADC437AD457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17298 СПИД, -154 УЗИсс</t>
        </r>
      </text>
    </comment>
    <comment ref="CW56" authorId="0" shapeId="0" xr:uid="{48E55B8C-AE24-4BD5-A5CF-A72DC8E65400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450 за ед, 60 на удер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X18" authorId="0" shapeId="0" xr:uid="{3C9AAA28-C818-4E3E-B853-8940AFDE104F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+1206,77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Векинцева Н.П.</author>
  </authors>
  <commentList>
    <comment ref="AR19" authorId="0" shapeId="0" xr:uid="{4F1CA5CC-03BA-44E6-ACB3-A753A409CACB}">
      <text>
        <r>
          <rPr>
            <b/>
            <sz val="9"/>
            <color indexed="81"/>
            <rFont val="Tahoma"/>
            <charset val="1"/>
          </rPr>
          <t>Векинцева Н.П.:</t>
        </r>
        <r>
          <rPr>
            <sz val="9"/>
            <color indexed="81"/>
            <rFont val="Tahoma"/>
            <charset val="1"/>
          </rPr>
          <t xml:space="preserve">
уменьшение дисп набл с 13 до 6,2 сл</t>
        </r>
      </text>
    </comment>
    <comment ref="AR21" authorId="0" shapeId="0" xr:uid="{6C74F9CB-F3F6-4743-910C-47713595D4DD}">
      <text>
        <r>
          <rPr>
            <b/>
            <sz val="9"/>
            <color indexed="81"/>
            <rFont val="Tahoma"/>
            <charset val="1"/>
          </rPr>
          <t>Векинцева Н.П.:</t>
        </r>
        <r>
          <rPr>
            <sz val="9"/>
            <color indexed="81"/>
            <rFont val="Tahoma"/>
            <charset val="1"/>
          </rPr>
          <t xml:space="preserve">
за счет увеличения диагн по централиз лаб</t>
        </r>
      </text>
    </comment>
    <comment ref="AR24" authorId="0" shapeId="0" xr:uid="{22273F1D-DD03-4560-B36A-0F2513535BB0}">
      <text>
        <r>
          <rPr>
            <b/>
            <sz val="9"/>
            <color indexed="81"/>
            <rFont val="Tahoma"/>
            <charset val="1"/>
          </rPr>
          <t>Векинцева Н.П.:</t>
        </r>
        <r>
          <rPr>
            <sz val="9"/>
            <color indexed="81"/>
            <rFont val="Tahoma"/>
            <charset val="1"/>
          </rPr>
          <t xml:space="preserve">
за счет увелич диагн в центр лаб</t>
        </r>
      </text>
    </comment>
    <comment ref="AR27" authorId="0" shapeId="0" xr:uid="{5BD0A6E7-7D7E-4B50-A630-98373451CE88}">
      <text>
        <r>
          <rPr>
            <b/>
            <sz val="9"/>
            <color indexed="81"/>
            <rFont val="Tahoma"/>
            <charset val="1"/>
          </rPr>
          <t>Векинцева Н.П.:</t>
        </r>
        <r>
          <rPr>
            <sz val="9"/>
            <color indexed="81"/>
            <rFont val="Tahoma"/>
            <charset val="1"/>
          </rPr>
          <t xml:space="preserve">
очень низкий уровень исполнения ует в 1 обращ</t>
        </r>
      </text>
    </comment>
  </commentList>
</comments>
</file>

<file path=xl/sharedStrings.xml><?xml version="1.0" encoding="utf-8"?>
<sst xmlns="http://schemas.openxmlformats.org/spreadsheetml/2006/main" count="486" uniqueCount="175">
  <si>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</si>
  <si>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</si>
  <si>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</si>
  <si>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</si>
  <si>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</si>
  <si>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</si>
  <si>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</si>
  <si>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</si>
  <si>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</si>
  <si>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</si>
  <si>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</si>
  <si>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</si>
  <si>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</si>
  <si>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</si>
  <si>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</si>
  <si>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</si>
  <si>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</si>
  <si>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</si>
  <si>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</si>
  <si>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</si>
  <si>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</si>
  <si>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</si>
  <si>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</si>
  <si>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</si>
  <si>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</si>
  <si>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</si>
  <si>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</si>
  <si>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</si>
  <si>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</si>
  <si>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</si>
  <si>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</si>
  <si>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</si>
  <si>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</si>
  <si>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</si>
  <si>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</si>
  <si>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</si>
  <si>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</si>
  <si>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</si>
  <si>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</si>
  <si>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</si>
  <si>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</si>
  <si>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</si>
  <si>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</si>
  <si>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</si>
  <si>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</si>
  <si>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</si>
  <si>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</si>
  <si>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</si>
  <si>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</si>
  <si>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</si>
  <si>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</si>
  <si>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</si>
  <si>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</si>
  <si>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</si>
  <si>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Финансовое обеспечение медицинской помощи на 2024 год</t>
  </si>
  <si>
    <t>410001</t>
  </si>
  <si>
    <t>410002</t>
  </si>
  <si>
    <t>ГБУЗ ККДБ</t>
  </si>
  <si>
    <t>410003</t>
  </si>
  <si>
    <t>ГБУЗ ККСП</t>
  </si>
  <si>
    <t>410004</t>
  </si>
  <si>
    <t>ГБУЗ КККВД</t>
  </si>
  <si>
    <t>410005</t>
  </si>
  <si>
    <t>ГБУЗ КККД</t>
  </si>
  <si>
    <t>410006</t>
  </si>
  <si>
    <t>ГБУЗ ККОД</t>
  </si>
  <si>
    <t>410007</t>
  </si>
  <si>
    <t>ГБУЗ КОБ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</si>
  <si>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</si>
  <si>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</si>
  <si>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</si>
  <si>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</si>
  <si>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</si>
  <si>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</si>
  <si>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</si>
  <si>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</si>
  <si>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</si>
  <si>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</si>
  <si>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</si>
  <si>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ГБУЗ КК ЕРБ</t>
  </si>
  <si>
    <t>410019</t>
  </si>
  <si>
    <t>410028</t>
  </si>
  <si>
    <t>410029</t>
  </si>
  <si>
    <t>ГБУЗ КК "УСТЬ-БОЛЬШЕРЕЦКАЯ РБ"</t>
  </si>
  <si>
    <t>410030</t>
  </si>
  <si>
    <t>ГБУЗ "УСТЬ-КАМЧАТСКАЯ РБ"</t>
  </si>
  <si>
    <t>410031</t>
  </si>
  <si>
    <t>410032</t>
  </si>
  <si>
    <t>410033</t>
  </si>
  <si>
    <t>ГБУЗ КК БЫСТРИНСКАЯ РБ</t>
  </si>
  <si>
    <t>410035</t>
  </si>
  <si>
    <t>410036</t>
  </si>
  <si>
    <t>410037</t>
  </si>
  <si>
    <t>ГБУЗ КК "ТИГИЛЬСКАЯ РБ"</t>
  </si>
  <si>
    <t>410038</t>
  </si>
  <si>
    <t>410039</t>
  </si>
  <si>
    <t>410040</t>
  </si>
  <si>
    <t>ГБУЗ КК "ПЕНЖИНСКАЯ РБ"</t>
  </si>
  <si>
    <t>410041</t>
  </si>
  <si>
    <t>ФИЛИАЛ №2 ФГКУ "1477 ВМКГ" МИНОБОРОНЫ РОССИИ</t>
  </si>
  <si>
    <t>410042</t>
  </si>
  <si>
    <t>Камчатская больница ФГБУЗ ДВОМЦ ФМБА России</t>
  </si>
  <si>
    <t>410043</t>
  </si>
  <si>
    <t>ФКУЗ "МСЧ МВД РОССИИ ПО КАМЧАТСКОМУ КРАЮ"</t>
  </si>
  <si>
    <t>410046</t>
  </si>
  <si>
    <t>410047</t>
  </si>
  <si>
    <t>410051</t>
  </si>
  <si>
    <t>ГБУЗ КК ЕССМП</t>
  </si>
  <si>
    <t>410052</t>
  </si>
  <si>
    <t>ГБУЗКК "ПКГССМП"</t>
  </si>
  <si>
    <t>410056</t>
  </si>
  <si>
    <t>ООО "КАМЧАТСКАЯ НЕВРОЛОГИЧЕСКАЯ КЛИНИКА"</t>
  </si>
  <si>
    <t>410058</t>
  </si>
  <si>
    <t>ООО РЦ "ОРМЕДИУМ"</t>
  </si>
  <si>
    <t>410064</t>
  </si>
  <si>
    <t>ООО "ЭКО ЦЕНТР"</t>
  </si>
  <si>
    <t>410068</t>
  </si>
  <si>
    <t>ГБУЗ КК ЦОЗМП</t>
  </si>
  <si>
    <t>410069</t>
  </si>
  <si>
    <t>ООО "ИМПУЛЬС"</t>
  </si>
  <si>
    <t>ООО ДЦ "ЖЕМЧУЖИНА КАМЧАТКИ"</t>
  </si>
  <si>
    <t>ЦЕНТР СПИД</t>
  </si>
  <si>
    <t>ООО "М-ЛАЙН"</t>
  </si>
  <si>
    <t>410087</t>
  </si>
  <si>
    <t>ООО "ЮНИЛАБ-ХАБАРОВСК"</t>
  </si>
  <si>
    <t>410089</t>
  </si>
  <si>
    <t>ГБУЗ ККПТД</t>
  </si>
  <si>
    <t>410093</t>
  </si>
  <si>
    <t>ООО "НАУЧНО-ПРОИЗВОДСТВЕННАЯ ФИРМА "ХЕЛИКС"</t>
  </si>
  <si>
    <t>410095</t>
  </si>
  <si>
    <t>ООО "ВИТАЛАБ"</t>
  </si>
  <si>
    <t>410097</t>
  </si>
  <si>
    <t>ООО "ХАБАРОВСКИЙ ЦЕНТР ХИРУРГИИ ГЛАЗА"</t>
  </si>
  <si>
    <t>Камч филиал АНО "Медицинский центр "Жизнь"</t>
  </si>
  <si>
    <t>410101</t>
  </si>
  <si>
    <t>КГБУЗ ДККБ им А. К. ПИОТРОВИЧА</t>
  </si>
  <si>
    <t>410106</t>
  </si>
  <si>
    <t>ООО "ЦИЭР "ЭМБРИЛАЙФ"</t>
  </si>
  <si>
    <t>ООО "БМК"</t>
  </si>
  <si>
    <t>410108</t>
  </si>
  <si>
    <t>ГБУЗ "КК ПСИХОНЕВРОЛОГИЧЕСКИЙ ДИСПАНСЕР"</t>
  </si>
  <si>
    <t>410112</t>
  </si>
  <si>
    <t>ООО "АФИНА"</t>
  </si>
  <si>
    <t>410114</t>
  </si>
  <si>
    <t>КГАУ СОЦИАЛЬНОЙ ЗАЩИТЫ "МНОГОПРОФИЛЬНЫЙ ЦЕНТР РЕАБИЛИТАЦИИ"</t>
  </si>
  <si>
    <t>ГБУЗ "ККБ ИМ. А.С. ЛУКАШЕВСКОГО"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</si>
  <si>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</si>
  <si>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</si>
  <si>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</si>
  <si>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"П--К ГОРОДСКАЯ ПОЛИКЛИНИКА № 1"</t>
  </si>
  <si>
    <t>ГБУЗ КК РОДИЛЬНЫЙ ДОМ</t>
  </si>
  <si>
    <t>ГБУЗ КК П-К ГОРОДСКАЯ СТОМАТОЛОГИЧЕСКАЯ ПОЛИКЛИНИКА</t>
  </si>
  <si>
    <t>ГБУЗ КК ПК ГОРОДСКАЯ ДЕТСКАЯ ПОЛИКЛИНИКА №1</t>
  </si>
  <si>
    <t>ГБУЗ КК ПК ГОРОДСКАЯ ДЕТСКАЯ ПОЛИКЛИНИКА №2</t>
  </si>
  <si>
    <t>ГБУЗ КК ПК ГОРОДСКАЯ ДЕТСКАЯ СТОМАТОЛОГИЧЕСКАЯ ПОЛИКЛИНИКА</t>
  </si>
  <si>
    <t>ГБУЗ КК ЕЛИЗОВСКАЯ СТОМАТОЛОГИЧЕСКАЯ ПОЛИКЛИНИКА</t>
  </si>
  <si>
    <t>ГБУЗ КК "МИЛЬКОВСКАЯ РБ"</t>
  </si>
  <si>
    <t>ГБУЗ КК "КЛЮЧЕВСКАЯ РБ"</t>
  </si>
  <si>
    <t>ГБУЗ КК СОБОЛЕВСКАЯ РБ</t>
  </si>
  <si>
    <t>ГБУЗ КК ВИЛЮЧИНСКАЯ ГБ</t>
  </si>
  <si>
    <t>ГБУЗ КК НИКОЛЬСКАЯ РБ</t>
  </si>
  <si>
    <t>ГБУЗ КК КАРАГИНСКАЯ РБ</t>
  </si>
  <si>
    <t>ГБУЗ КК "ОЛЮТОРСКАЯ РБ"</t>
  </si>
  <si>
    <t>ГБУЗ КК ДИБ</t>
  </si>
  <si>
    <t>ГБУЗ КК "ОЗЕРНОВСКАЯ РБ"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</si>
  <si>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5/2024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</si>
  <si>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6/2024</t>
    </r>
  </si>
  <si>
    <t>Внесенные в проект планового задания изменения в соответствии с заседанием Комиссии 6/2024</t>
  </si>
  <si>
    <t>в том числе: углубленная диспансеризация</t>
  </si>
  <si>
    <t>ГБУЗ КК "П-К ГОРОДСКАЯ ПОЛИКЛИНИКА № 3"</t>
  </si>
  <si>
    <t>Принято к оплате оказанной медицинской помощи за  7 месяцев 2024  года</t>
  </si>
  <si>
    <t>страхованию от 18.09.2024 года № 6/2024</t>
  </si>
  <si>
    <t>тыс.руб</t>
  </si>
  <si>
    <t>Остаток средств ОМС на счетах медицинских организаций по состоянию  на 01.09.2024</t>
  </si>
  <si>
    <t>Среднемесячные расходы медицинских органицаций за счет средств ОМС по данным отчета Ф-14 за 1 полугодие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</si>
</sst>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</numFmts>
  <fonts count="3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65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9" fontId="23" fillId="0" borderId="0" xfId="54" applyFont="1"/>
    <xf numFmtId="168" fontId="23" fillId="0" borderId="0" xfId="34" applyNumberFormat="1" applyFont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0" fontId="23" fillId="0" borderId="32" xfId="36" applyFont="1" applyBorder="1"/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8" fillId="24" borderId="12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9" fontId="23" fillId="0" borderId="81" xfId="35" applyNumberFormat="1" applyFont="1" applyBorder="1" applyAlignment="1">
      <alignment horizontal="center"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5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0" borderId="12" xfId="43" applyFont="1" applyBorder="1" applyAlignment="1">
      <alignment horizontal="center" vertical="center" wrapText="1"/>
    </xf>
    <xf numFmtId="166" fontId="23" fillId="0" borderId="16" xfId="43" applyFont="1" applyBorder="1"/>
    <xf numFmtId="166" fontId="23" fillId="0" borderId="25" xfId="43" applyFont="1" applyBorder="1"/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6" fontId="23" fillId="0" borderId="1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6" fontId="23" fillId="22" borderId="11" xfId="43" applyFont="1" applyFill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5" fontId="23" fillId="22" borderId="32" xfId="34" applyNumberFormat="1" applyFont="1" applyFill="1" applyBorder="1" applyAlignment="1">
      <alignment horizontal="center" wrapText="1"/>
    </xf>
    <xf numFmtId="166" fontId="23" fillId="22" borderId="12" xfId="43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5" fontId="23" fillId="26" borderId="11" xfId="34" applyNumberFormat="1" applyFont="1" applyFill="1" applyBorder="1" applyAlignment="1">
      <alignment horizontal="center" wrapText="1"/>
    </xf>
    <xf numFmtId="164" fontId="23" fillId="0" borderId="16" xfId="43" applyNumberFormat="1" applyFont="1" applyBorder="1" applyAlignment="1">
      <alignment horizontal="center" wrapText="1"/>
    </xf>
    <xf numFmtId="166" fontId="28" fillId="0" borderId="0" xfId="43" applyFont="1"/>
    <xf numFmtId="166" fontId="29" fillId="0" borderId="0" xfId="43" applyFont="1"/>
    <xf numFmtId="166" fontId="28" fillId="0" borderId="33" xfId="43" applyFont="1" applyBorder="1" applyAlignment="1">
      <alignment horizontal="center"/>
    </xf>
    <xf numFmtId="166" fontId="23" fillId="0" borderId="21" xfId="43" applyFont="1" applyBorder="1" applyAlignment="1">
      <alignment horizontal="center" wrapText="1"/>
    </xf>
    <xf numFmtId="166" fontId="23" fillId="0" borderId="21" xfId="43" applyFont="1" applyFill="1" applyBorder="1" applyAlignment="1">
      <alignment horizontal="center" wrapText="1"/>
    </xf>
    <xf numFmtId="166" fontId="28" fillId="0" borderId="33" xfId="43" applyFont="1" applyFill="1" applyBorder="1" applyAlignment="1">
      <alignment horizontal="center"/>
    </xf>
    <xf numFmtId="166" fontId="23" fillId="0" borderId="83" xfId="43" applyFont="1" applyFill="1" applyBorder="1" applyAlignment="1">
      <alignment horizontal="center" wrapText="1"/>
    </xf>
    <xf numFmtId="166" fontId="23" fillId="0" borderId="84" xfId="43" applyFont="1" applyFill="1" applyBorder="1" applyAlignment="1">
      <alignment horizontal="center" wrapText="1"/>
    </xf>
    <xf numFmtId="166" fontId="23" fillId="0" borderId="24" xfId="43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166" fontId="28" fillId="0" borderId="33" xfId="43" applyFont="1" applyFill="1" applyBorder="1" applyAlignment="1">
      <alignment horizontal="center" wrapText="1"/>
    </xf>
    <xf numFmtId="0" fontId="28" fillId="0" borderId="33" xfId="34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47;&#1072;&#1089;&#1077;&#1076;&#1072;&#1085;&#1080;&#1077;%205-2024/&#1064;&#1072;&#1073;&#1083;&#1086;&#1085;%205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4/1-&#1057;&#1052;&#1054;%20&#1079;&#1072;%20&#1103;&#1085;&#1074;&#1072;&#1088;&#1100;-&#1080;&#1102;&#1083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6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  <sheetName val="Шаблон 5-2024"/>
    </sheetNames>
    <sheetDataSet>
      <sheetData sheetId="0"/>
      <sheetData sheetId="1"/>
      <sheetData sheetId="2"/>
      <sheetData sheetId="3">
        <row r="7">
          <cell r="F7">
            <v>312</v>
          </cell>
        </row>
      </sheetData>
      <sheetData sheetId="4">
        <row r="12">
          <cell r="G12">
            <v>804.56</v>
          </cell>
        </row>
      </sheetData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14396</v>
          </cell>
          <cell r="L9">
            <v>31577.920000000002</v>
          </cell>
          <cell r="O9">
            <v>0</v>
          </cell>
          <cell r="P9">
            <v>0</v>
          </cell>
          <cell r="Q9">
            <v>8306</v>
          </cell>
          <cell r="R9">
            <v>40547.339999999997</v>
          </cell>
          <cell r="S9">
            <v>2805</v>
          </cell>
          <cell r="T9">
            <v>18708.240000000005</v>
          </cell>
          <cell r="W9">
            <v>8394</v>
          </cell>
          <cell r="X9">
            <v>51384.799999999988</v>
          </cell>
          <cell r="Z9">
            <v>12551</v>
          </cell>
          <cell r="AA9">
            <v>2553433.58</v>
          </cell>
          <cell r="AH9">
            <v>321</v>
          </cell>
          <cell r="AI9">
            <v>138479.26</v>
          </cell>
          <cell r="AJ9">
            <v>0</v>
          </cell>
          <cell r="AK9">
            <v>0</v>
          </cell>
          <cell r="AL9">
            <v>1296</v>
          </cell>
          <cell r="AM9">
            <v>176069.04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5300</v>
          </cell>
          <cell r="L10">
            <v>9605.06</v>
          </cell>
          <cell r="O10">
            <v>0</v>
          </cell>
          <cell r="P10">
            <v>0</v>
          </cell>
          <cell r="Q10">
            <v>4000</v>
          </cell>
          <cell r="R10">
            <v>14782.79</v>
          </cell>
          <cell r="S10">
            <v>2169</v>
          </cell>
          <cell r="T10">
            <v>13844.100000000006</v>
          </cell>
          <cell r="W10">
            <v>2625</v>
          </cell>
          <cell r="X10">
            <v>14582.71</v>
          </cell>
          <cell r="Z10">
            <v>3484</v>
          </cell>
          <cell r="AA10">
            <v>528035.43999999994</v>
          </cell>
          <cell r="AH10">
            <v>19</v>
          </cell>
          <cell r="AI10">
            <v>13463.43</v>
          </cell>
          <cell r="AJ10">
            <v>0</v>
          </cell>
          <cell r="AK10">
            <v>0</v>
          </cell>
          <cell r="AL10">
            <v>976</v>
          </cell>
          <cell r="AM10">
            <v>85910.43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3000</v>
          </cell>
          <cell r="L12">
            <v>3957.18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45599.15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39080.869999999995</v>
          </cell>
          <cell r="K13">
            <v>20068</v>
          </cell>
          <cell r="L13">
            <v>43034.429999999993</v>
          </cell>
          <cell r="O13">
            <v>7944</v>
          </cell>
          <cell r="P13">
            <v>64624.75</v>
          </cell>
          <cell r="Q13">
            <v>1375</v>
          </cell>
          <cell r="R13">
            <v>4703.8099999999995</v>
          </cell>
          <cell r="S13">
            <v>14750</v>
          </cell>
          <cell r="T13">
            <v>73646.529999999984</v>
          </cell>
          <cell r="W13">
            <v>3100</v>
          </cell>
          <cell r="X13">
            <v>7266.99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44290.29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11323</v>
          </cell>
          <cell r="L14">
            <v>27381.760000000002</v>
          </cell>
          <cell r="O14">
            <v>13253</v>
          </cell>
          <cell r="P14">
            <v>151034.72999999998</v>
          </cell>
          <cell r="Q14">
            <v>0</v>
          </cell>
          <cell r="R14">
            <v>0</v>
          </cell>
          <cell r="S14">
            <v>10225</v>
          </cell>
          <cell r="T14">
            <v>90146.640000000014</v>
          </cell>
          <cell r="W14">
            <v>58917</v>
          </cell>
          <cell r="X14">
            <v>212287.2</v>
          </cell>
          <cell r="Z14">
            <v>3301</v>
          </cell>
          <cell r="AA14">
            <v>838236.48</v>
          </cell>
          <cell r="AH14">
            <v>0</v>
          </cell>
          <cell r="AI14">
            <v>0</v>
          </cell>
          <cell r="AJ14">
            <v>120</v>
          </cell>
          <cell r="AK14">
            <v>48757.96</v>
          </cell>
          <cell r="AL14">
            <v>3175</v>
          </cell>
          <cell r="AM14">
            <v>732665.27000000014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K15">
            <v>12041</v>
          </cell>
          <cell r="L15">
            <v>11656.890000000001</v>
          </cell>
          <cell r="O15">
            <v>620</v>
          </cell>
          <cell r="P15">
            <v>4994.92</v>
          </cell>
          <cell r="Q15">
            <v>900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878</v>
          </cell>
          <cell r="AA15">
            <v>80906.990000000005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88618.42</v>
          </cell>
          <cell r="K16">
            <v>24955</v>
          </cell>
          <cell r="L16">
            <v>45952.939999999995</v>
          </cell>
          <cell r="O16">
            <v>5660</v>
          </cell>
          <cell r="P16">
            <v>44326.51</v>
          </cell>
          <cell r="Q16">
            <v>3995</v>
          </cell>
          <cell r="R16">
            <v>14336.15</v>
          </cell>
          <cell r="S16">
            <v>30150</v>
          </cell>
          <cell r="T16">
            <v>171097.63999999998</v>
          </cell>
          <cell r="W16">
            <v>1568</v>
          </cell>
          <cell r="X16">
            <v>4575.83</v>
          </cell>
          <cell r="Z16">
            <v>3200</v>
          </cell>
          <cell r="AA16">
            <v>321835.93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147328.19</v>
          </cell>
          <cell r="K17">
            <v>39164</v>
          </cell>
          <cell r="L17">
            <v>63155.62</v>
          </cell>
          <cell r="O17">
            <v>6530</v>
          </cell>
          <cell r="P17">
            <v>43602.170000000006</v>
          </cell>
          <cell r="Q17">
            <v>1960</v>
          </cell>
          <cell r="R17">
            <v>7027.5300000000007</v>
          </cell>
          <cell r="S17">
            <v>18860</v>
          </cell>
          <cell r="T17">
            <v>169126.97</v>
          </cell>
          <cell r="W17">
            <v>4497</v>
          </cell>
          <cell r="X17">
            <v>18266.62</v>
          </cell>
          <cell r="Z17">
            <v>5800</v>
          </cell>
          <cell r="AA17">
            <v>848269.52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622</v>
          </cell>
          <cell r="AM17">
            <v>30369.79</v>
          </cell>
          <cell r="AR17">
            <v>156</v>
          </cell>
          <cell r="AS17">
            <v>10495.53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208873.51</v>
          </cell>
          <cell r="K19">
            <v>30278</v>
          </cell>
          <cell r="L19">
            <v>93463.686100000006</v>
          </cell>
          <cell r="O19">
            <v>10297</v>
          </cell>
          <cell r="P19">
            <v>77128.840000000011</v>
          </cell>
          <cell r="Q19">
            <v>18463</v>
          </cell>
          <cell r="R19">
            <v>73260.800000000003</v>
          </cell>
          <cell r="S19">
            <v>33500</v>
          </cell>
          <cell r="T19">
            <v>67002.209999999992</v>
          </cell>
          <cell r="W19">
            <v>1650</v>
          </cell>
          <cell r="X19">
            <v>4494.07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53307.86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248152.16000000003</v>
          </cell>
          <cell r="K20">
            <v>39578</v>
          </cell>
          <cell r="L20">
            <v>135236.72199999998</v>
          </cell>
          <cell r="O20">
            <v>9831</v>
          </cell>
          <cell r="P20">
            <v>74089.5</v>
          </cell>
          <cell r="Q20">
            <v>5896</v>
          </cell>
          <cell r="R20">
            <v>20758.099999999999</v>
          </cell>
          <cell r="S20">
            <v>39147</v>
          </cell>
          <cell r="T20">
            <v>42447.420000000006</v>
          </cell>
          <cell r="W20">
            <v>1798</v>
          </cell>
          <cell r="X20">
            <v>5223.2199999999993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1172</v>
          </cell>
          <cell r="AM20">
            <v>70230.61</v>
          </cell>
          <cell r="AR20">
            <v>192</v>
          </cell>
          <cell r="AS20">
            <v>17152.669999999998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8000</v>
          </cell>
          <cell r="T21">
            <v>75185.36</v>
          </cell>
          <cell r="W21">
            <v>1200</v>
          </cell>
          <cell r="X21">
            <v>1803.91</v>
          </cell>
          <cell r="Z21">
            <v>3800</v>
          </cell>
          <cell r="AA21">
            <v>559373.84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767</v>
          </cell>
          <cell r="AM21">
            <v>35883.869999999995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200</v>
          </cell>
          <cell r="L22">
            <v>247.04</v>
          </cell>
          <cell r="O22">
            <v>0</v>
          </cell>
          <cell r="P22">
            <v>0</v>
          </cell>
          <cell r="Q22">
            <v>10000</v>
          </cell>
          <cell r="R22">
            <v>19885.8</v>
          </cell>
          <cell r="S22">
            <v>16920</v>
          </cell>
          <cell r="T22">
            <v>129438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224607.82</v>
          </cell>
          <cell r="K23">
            <v>140848</v>
          </cell>
          <cell r="L23">
            <v>325621.5500000001</v>
          </cell>
          <cell r="O23">
            <v>70</v>
          </cell>
          <cell r="P23">
            <v>583.46</v>
          </cell>
          <cell r="Q23">
            <v>36400</v>
          </cell>
          <cell r="R23">
            <v>129688.47</v>
          </cell>
          <cell r="S23">
            <v>49939</v>
          </cell>
          <cell r="T23">
            <v>161738.50999999998</v>
          </cell>
          <cell r="W23">
            <v>1627</v>
          </cell>
          <cell r="X23">
            <v>3835.4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40452.42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6946</v>
          </cell>
          <cell r="G24">
            <v>56685.05</v>
          </cell>
          <cell r="K24">
            <v>43461</v>
          </cell>
          <cell r="L24">
            <v>86372.189999999988</v>
          </cell>
          <cell r="O24">
            <v>40</v>
          </cell>
          <cell r="P24">
            <v>333.4</v>
          </cell>
          <cell r="Q24">
            <v>8000</v>
          </cell>
          <cell r="R24">
            <v>28502.959999999999</v>
          </cell>
          <cell r="S24">
            <v>13004</v>
          </cell>
          <cell r="T24">
            <v>67318.39</v>
          </cell>
          <cell r="W24">
            <v>1035</v>
          </cell>
          <cell r="X24">
            <v>3406.2644000000005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148</v>
          </cell>
          <cell r="AM24">
            <v>11520.460000000001</v>
          </cell>
          <cell r="AR24">
            <v>44</v>
          </cell>
          <cell r="AS24">
            <v>5565.94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230</v>
          </cell>
          <cell r="L25">
            <v>284.10000000000002</v>
          </cell>
          <cell r="O25">
            <v>0</v>
          </cell>
          <cell r="P25">
            <v>0</v>
          </cell>
          <cell r="Q25">
            <v>300</v>
          </cell>
          <cell r="R25">
            <v>596.57000000000005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41399</v>
          </cell>
          <cell r="G26">
            <v>368480.30999999994</v>
          </cell>
          <cell r="K26">
            <v>104836</v>
          </cell>
          <cell r="L26">
            <v>196486.95</v>
          </cell>
          <cell r="O26">
            <v>10155</v>
          </cell>
          <cell r="P26">
            <v>74925.319999999978</v>
          </cell>
          <cell r="Q26">
            <v>8605</v>
          </cell>
          <cell r="R26">
            <v>34572.490000000005</v>
          </cell>
          <cell r="S26">
            <v>68260</v>
          </cell>
          <cell r="T26">
            <v>453479.52999999997</v>
          </cell>
          <cell r="W26">
            <v>5882</v>
          </cell>
          <cell r="X26">
            <v>24297.45</v>
          </cell>
          <cell r="Z26">
            <v>5580</v>
          </cell>
          <cell r="AA26">
            <v>783025.44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157079.75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1484</v>
          </cell>
          <cell r="E28">
            <v>43526.52</v>
          </cell>
          <cell r="F28">
            <v>5100</v>
          </cell>
          <cell r="G28">
            <v>45712.51999999999</v>
          </cell>
          <cell r="K28">
            <v>26037</v>
          </cell>
          <cell r="L28">
            <v>50705.47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17371</v>
          </cell>
          <cell r="T28">
            <v>85473.969999999987</v>
          </cell>
          <cell r="W28">
            <v>0</v>
          </cell>
          <cell r="X28">
            <v>0</v>
          </cell>
          <cell r="Z28">
            <v>1048</v>
          </cell>
          <cell r="AA28">
            <v>99531.760000000009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899</v>
          </cell>
          <cell r="AM28">
            <v>54025.7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24125.32</v>
          </cell>
          <cell r="F29">
            <v>2389</v>
          </cell>
          <cell r="G29">
            <v>21507.809999999998</v>
          </cell>
          <cell r="K29">
            <v>6136</v>
          </cell>
          <cell r="L29">
            <v>12920.589999999998</v>
          </cell>
          <cell r="O29">
            <v>454</v>
          </cell>
          <cell r="P29">
            <v>3527.33</v>
          </cell>
          <cell r="Q29">
            <v>250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34293.949999999997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160</v>
          </cell>
          <cell r="AM29">
            <v>8412.77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19155.5</v>
          </cell>
          <cell r="F30">
            <v>2122</v>
          </cell>
          <cell r="G30">
            <v>19112.259999999998</v>
          </cell>
          <cell r="K30">
            <v>4049</v>
          </cell>
          <cell r="L30">
            <v>8804.739999999998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105</v>
          </cell>
          <cell r="X30">
            <v>340.53</v>
          </cell>
          <cell r="Z30">
            <v>384</v>
          </cell>
          <cell r="AA30">
            <v>41072.339999999997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737</v>
          </cell>
          <cell r="E31">
            <v>23291.74</v>
          </cell>
          <cell r="F31">
            <v>3070</v>
          </cell>
          <cell r="G31">
            <v>27410.84</v>
          </cell>
          <cell r="K31">
            <v>10719</v>
          </cell>
          <cell r="L31">
            <v>21563.52</v>
          </cell>
          <cell r="O31">
            <v>940</v>
          </cell>
          <cell r="P31">
            <v>7303.28</v>
          </cell>
          <cell r="Q31">
            <v>146</v>
          </cell>
          <cell r="R31">
            <v>510.73</v>
          </cell>
          <cell r="S31">
            <v>6866</v>
          </cell>
          <cell r="T31">
            <v>40684.32</v>
          </cell>
          <cell r="W31">
            <v>0</v>
          </cell>
          <cell r="X31">
            <v>0</v>
          </cell>
          <cell r="Z31">
            <v>500</v>
          </cell>
          <cell r="AA31">
            <v>66268.149999999994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16976.719999999998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11800.46</v>
          </cell>
          <cell r="F32">
            <v>1127</v>
          </cell>
          <cell r="G32">
            <v>10104.549999999999</v>
          </cell>
          <cell r="K32">
            <v>2125</v>
          </cell>
          <cell r="L32">
            <v>4116.1699999999992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313</v>
          </cell>
          <cell r="AA32">
            <v>30881.019999999997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9204.4699999999993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13506.189999999999</v>
          </cell>
          <cell r="F33">
            <v>1476</v>
          </cell>
          <cell r="G33">
            <v>13172.14</v>
          </cell>
          <cell r="K33">
            <v>3888</v>
          </cell>
          <cell r="L33">
            <v>4371.66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35061.599999999999</v>
          </cell>
          <cell r="W33">
            <v>0</v>
          </cell>
          <cell r="X33">
            <v>0</v>
          </cell>
          <cell r="Z33">
            <v>313</v>
          </cell>
          <cell r="AA33">
            <v>26596.47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13504.529999999999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116500.82</v>
          </cell>
          <cell r="F34">
            <v>14010</v>
          </cell>
          <cell r="G34">
            <v>123537.15</v>
          </cell>
          <cell r="K34">
            <v>46198</v>
          </cell>
          <cell r="L34">
            <v>87921.600000000006</v>
          </cell>
          <cell r="O34">
            <v>2623</v>
          </cell>
          <cell r="P34">
            <v>16988.93</v>
          </cell>
          <cell r="Q34">
            <v>2600</v>
          </cell>
          <cell r="R34">
            <v>9322.4999999999982</v>
          </cell>
          <cell r="S34">
            <v>26050</v>
          </cell>
          <cell r="T34">
            <v>43894.909999999989</v>
          </cell>
          <cell r="W34">
            <v>1155</v>
          </cell>
          <cell r="X34">
            <v>3703.5199999999995</v>
          </cell>
          <cell r="Z34">
            <v>1666</v>
          </cell>
          <cell r="AA34">
            <v>270345.62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481</v>
          </cell>
          <cell r="AM34">
            <v>29608.180000000004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80</v>
          </cell>
          <cell r="G35">
            <v>1317.44</v>
          </cell>
          <cell r="K35">
            <v>1508</v>
          </cell>
          <cell r="L35">
            <v>3164.54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37194.06</v>
          </cell>
          <cell r="W35">
            <v>0</v>
          </cell>
          <cell r="X35">
            <v>0</v>
          </cell>
          <cell r="Z35">
            <v>88</v>
          </cell>
          <cell r="AA35">
            <v>14902.310000000001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22045.89</v>
          </cell>
          <cell r="F36">
            <v>1884</v>
          </cell>
          <cell r="G36">
            <v>17486.66</v>
          </cell>
          <cell r="K36">
            <v>4639</v>
          </cell>
          <cell r="L36">
            <v>8451.77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205950.24000000002</v>
          </cell>
          <cell r="W36">
            <v>0</v>
          </cell>
          <cell r="X36">
            <v>0</v>
          </cell>
          <cell r="Z36">
            <v>501</v>
          </cell>
          <cell r="AA36">
            <v>41850.92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687</v>
          </cell>
          <cell r="E37">
            <v>19508.199999999997</v>
          </cell>
          <cell r="F37">
            <v>1933</v>
          </cell>
          <cell r="G37">
            <v>17994.82</v>
          </cell>
          <cell r="K37">
            <v>3755</v>
          </cell>
          <cell r="L37">
            <v>7399.76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90262.180000000008</v>
          </cell>
          <cell r="W37">
            <v>0</v>
          </cell>
          <cell r="X37">
            <v>0</v>
          </cell>
          <cell r="Z37">
            <v>540</v>
          </cell>
          <cell r="AA37">
            <v>56553.959999999992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27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20176.59</v>
          </cell>
          <cell r="F38">
            <v>2129</v>
          </cell>
          <cell r="G38">
            <v>19694.59</v>
          </cell>
          <cell r="K38">
            <v>3341</v>
          </cell>
          <cell r="L38">
            <v>6422.4800000000014</v>
          </cell>
          <cell r="O38">
            <v>201</v>
          </cell>
          <cell r="P38">
            <v>1619.32</v>
          </cell>
          <cell r="Q38">
            <v>205</v>
          </cell>
          <cell r="R38">
            <v>757.35</v>
          </cell>
          <cell r="S38">
            <v>4453</v>
          </cell>
          <cell r="T38">
            <v>119077.29000000001</v>
          </cell>
          <cell r="W38">
            <v>154</v>
          </cell>
          <cell r="X38">
            <v>486.47</v>
          </cell>
          <cell r="Z38">
            <v>558</v>
          </cell>
          <cell r="AA38">
            <v>51622.89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9858.7099999999991</v>
          </cell>
          <cell r="F39">
            <v>431</v>
          </cell>
          <cell r="G39">
            <v>3692.5699999999997</v>
          </cell>
          <cell r="K39">
            <v>885</v>
          </cell>
          <cell r="L39">
            <v>1648.56</v>
          </cell>
          <cell r="O39">
            <v>466</v>
          </cell>
          <cell r="P39">
            <v>3754.25</v>
          </cell>
          <cell r="Q39">
            <v>1628</v>
          </cell>
          <cell r="R39">
            <v>6014.52</v>
          </cell>
          <cell r="S39">
            <v>2660</v>
          </cell>
          <cell r="T39">
            <v>61141.89</v>
          </cell>
          <cell r="W39">
            <v>0</v>
          </cell>
          <cell r="X39">
            <v>0</v>
          </cell>
          <cell r="Z39">
            <v>387</v>
          </cell>
          <cell r="AA39">
            <v>53119.83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22926.879999999997</v>
          </cell>
          <cell r="K41">
            <v>7774</v>
          </cell>
          <cell r="L41">
            <v>8803.3200000000015</v>
          </cell>
          <cell r="O41">
            <v>942</v>
          </cell>
          <cell r="P41">
            <v>5862.0700000000006</v>
          </cell>
          <cell r="Q41">
            <v>305</v>
          </cell>
          <cell r="R41">
            <v>1086.67</v>
          </cell>
          <cell r="S41">
            <v>5260</v>
          </cell>
          <cell r="T41">
            <v>23655.360000000001</v>
          </cell>
          <cell r="W41">
            <v>351</v>
          </cell>
          <cell r="X41">
            <v>1120.3800000000001</v>
          </cell>
          <cell r="Z41">
            <v>495</v>
          </cell>
          <cell r="AA41">
            <v>67077.960000000006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1513</v>
          </cell>
          <cell r="G42">
            <v>14358.940000000002</v>
          </cell>
          <cell r="K42">
            <v>1837</v>
          </cell>
          <cell r="L42">
            <v>1018.7299999999999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19789.28</v>
          </cell>
          <cell r="W42">
            <v>250</v>
          </cell>
          <cell r="X42">
            <v>830.58</v>
          </cell>
          <cell r="Z42">
            <v>89</v>
          </cell>
          <cell r="AA42">
            <v>8577.33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78000</v>
          </cell>
          <cell r="X43">
            <v>73856.910000000018</v>
          </cell>
          <cell r="Z43">
            <v>1650</v>
          </cell>
          <cell r="AA43">
            <v>219578.87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71</v>
          </cell>
          <cell r="AM43">
            <v>3476.23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14221.33</v>
          </cell>
          <cell r="F44">
            <v>1225</v>
          </cell>
          <cell r="G44">
            <v>10957.84</v>
          </cell>
          <cell r="K44">
            <v>1788</v>
          </cell>
          <cell r="L44">
            <v>3286.3900000000003</v>
          </cell>
          <cell r="O44">
            <v>274</v>
          </cell>
          <cell r="P44">
            <v>2128.83</v>
          </cell>
          <cell r="Q44">
            <v>1143</v>
          </cell>
          <cell r="R44">
            <v>4072.36</v>
          </cell>
          <cell r="S44">
            <v>2141</v>
          </cell>
          <cell r="T44">
            <v>49055.840000000004</v>
          </cell>
          <cell r="W44">
            <v>0</v>
          </cell>
          <cell r="X44">
            <v>0</v>
          </cell>
          <cell r="Z44">
            <v>244</v>
          </cell>
          <cell r="AA44">
            <v>24397.43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114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196909.99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9114.2999999999993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51637</v>
          </cell>
          <cell r="E46">
            <v>568341.60999999987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498</v>
          </cell>
          <cell r="X47">
            <v>5011.2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18402.72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F50">
            <v>6528</v>
          </cell>
          <cell r="G50">
            <v>59147.369999999995</v>
          </cell>
          <cell r="K50">
            <v>19005</v>
          </cell>
          <cell r="L50">
            <v>30145.277599999998</v>
          </cell>
          <cell r="O50">
            <v>2932</v>
          </cell>
          <cell r="P50">
            <v>22381.05</v>
          </cell>
          <cell r="Q50">
            <v>2783</v>
          </cell>
          <cell r="R50">
            <v>9915.4699999999993</v>
          </cell>
          <cell r="S50">
            <v>14450</v>
          </cell>
          <cell r="T50">
            <v>12352.390000000001</v>
          </cell>
          <cell r="W50">
            <v>454</v>
          </cell>
          <cell r="X50">
            <v>1289.82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F51">
            <v>0</v>
          </cell>
          <cell r="G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2361</v>
          </cell>
          <cell r="X51">
            <v>24992.01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400</v>
          </cell>
          <cell r="AM52">
            <v>41087.769999999997</v>
          </cell>
          <cell r="AR52">
            <v>400</v>
          </cell>
          <cell r="AS52">
            <v>41087.769999999997</v>
          </cell>
        </row>
        <row r="53"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250</v>
          </cell>
          <cell r="R53">
            <v>890.72</v>
          </cell>
          <cell r="S53">
            <v>500</v>
          </cell>
          <cell r="T53">
            <v>3183.25</v>
          </cell>
          <cell r="W53">
            <v>1238058</v>
          </cell>
          <cell r="X53">
            <v>391568.76400000008</v>
          </cell>
          <cell r="Z53">
            <v>800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400</v>
          </cell>
          <cell r="AM53">
            <v>73189.31</v>
          </cell>
          <cell r="AR53">
            <v>0</v>
          </cell>
          <cell r="AS53">
            <v>0</v>
          </cell>
        </row>
        <row r="54"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2800</v>
          </cell>
          <cell r="X56">
            <v>12538.82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1653.73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529.19000000000005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K59">
            <v>50</v>
          </cell>
          <cell r="L59">
            <v>15.06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600</v>
          </cell>
          <cell r="AM59">
            <v>22800.230000000003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588</v>
          </cell>
          <cell r="AM60">
            <v>139519.67999999999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5</v>
          </cell>
          <cell r="AA61">
            <v>818.93000000000006</v>
          </cell>
          <cell r="AH61">
            <v>5</v>
          </cell>
          <cell r="AI61">
            <v>818.93000000000006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213</v>
          </cell>
          <cell r="AM63">
            <v>52169.05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F68">
            <v>0</v>
          </cell>
          <cell r="G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  <cell r="Z68">
            <v>0</v>
          </cell>
          <cell r="AA68">
            <v>0</v>
          </cell>
        </row>
        <row r="70">
          <cell r="F70">
            <v>0</v>
          </cell>
          <cell r="G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</row>
      </sheetData>
      <sheetData sheetId="6">
        <row r="15">
          <cell r="V15">
            <v>1339280</v>
          </cell>
        </row>
        <row r="36">
          <cell r="G36">
            <v>24181</v>
          </cell>
        </row>
      </sheetData>
      <sheetData sheetId="7">
        <row r="15">
          <cell r="V15">
            <v>1339280</v>
          </cell>
          <cell r="W15">
            <v>513205.554</v>
          </cell>
        </row>
        <row r="31">
          <cell r="G31">
            <v>85156</v>
          </cell>
          <cell r="H31">
            <v>1133026.1299999999</v>
          </cell>
          <cell r="I31">
            <v>3000</v>
          </cell>
          <cell r="J31">
            <v>14000</v>
          </cell>
        </row>
        <row r="34">
          <cell r="G34">
            <v>205551</v>
          </cell>
          <cell r="H34">
            <v>1880694.83</v>
          </cell>
        </row>
        <row r="39">
          <cell r="G39">
            <v>700000</v>
          </cell>
          <cell r="H39">
            <v>1429104.4899999946</v>
          </cell>
          <cell r="I39">
            <v>44547</v>
          </cell>
          <cell r="J39">
            <v>18000</v>
          </cell>
        </row>
        <row r="40">
          <cell r="G40">
            <v>76857</v>
          </cell>
          <cell r="H40">
            <v>623494.73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24408</v>
          </cell>
          <cell r="J41">
            <v>4000</v>
          </cell>
        </row>
        <row r="42">
          <cell r="G42">
            <v>525861</v>
          </cell>
          <cell r="H42">
            <v>3644904.34</v>
          </cell>
          <cell r="I42">
            <v>43399</v>
          </cell>
          <cell r="J42">
            <v>25000</v>
          </cell>
        </row>
        <row r="53">
          <cell r="G53">
            <v>53592</v>
          </cell>
          <cell r="H53">
            <v>8413195.629999999</v>
          </cell>
          <cell r="I53">
            <v>2908</v>
          </cell>
          <cell r="J53">
            <v>175000</v>
          </cell>
        </row>
        <row r="55">
          <cell r="I55">
            <v>50</v>
          </cell>
          <cell r="J55">
            <v>6500</v>
          </cell>
        </row>
        <row r="59">
          <cell r="G59">
            <v>22660</v>
          </cell>
          <cell r="H59">
            <v>2192760.83</v>
          </cell>
          <cell r="I59">
            <v>2176</v>
          </cell>
          <cell r="J59">
            <v>58000</v>
          </cell>
        </row>
        <row r="61">
          <cell r="G61">
            <v>3220</v>
          </cell>
          <cell r="H61">
            <v>725750.65</v>
          </cell>
          <cell r="I61">
            <v>258</v>
          </cell>
          <cell r="J61">
            <v>19936.29</v>
          </cell>
        </row>
      </sheetData>
      <sheetData sheetId="8">
        <row r="14">
          <cell r="W14">
            <v>2860857.96</v>
          </cell>
        </row>
        <row r="15">
          <cell r="W15">
            <v>10862.960000000001</v>
          </cell>
        </row>
      </sheetData>
      <sheetData sheetId="9">
        <row r="14">
          <cell r="W14">
            <v>662021.16</v>
          </cell>
        </row>
        <row r="15">
          <cell r="W15">
            <v>4739.3700000000008</v>
          </cell>
        </row>
      </sheetData>
      <sheetData sheetId="10">
        <row r="14">
          <cell r="W14">
            <v>210421.74000000002</v>
          </cell>
        </row>
        <row r="15">
          <cell r="W15">
            <v>2436.1800000000003</v>
          </cell>
        </row>
      </sheetData>
      <sheetData sheetId="11">
        <row r="14">
          <cell r="W14">
            <v>2045009.4100000001</v>
          </cell>
        </row>
        <row r="15">
          <cell r="W15">
            <v>6742.6699999999992</v>
          </cell>
        </row>
      </sheetData>
      <sheetData sheetId="12">
        <row r="14">
          <cell r="W14">
            <v>141608.92000000001</v>
          </cell>
        </row>
        <row r="15">
          <cell r="W15">
            <v>3190.1800000000007</v>
          </cell>
        </row>
      </sheetData>
      <sheetData sheetId="13">
        <row r="14">
          <cell r="W14">
            <v>95689.44</v>
          </cell>
        </row>
        <row r="15">
          <cell r="W15">
            <v>0</v>
          </cell>
        </row>
      </sheetData>
      <sheetData sheetId="14">
        <row r="14">
          <cell r="W14">
            <v>678385.22</v>
          </cell>
        </row>
        <row r="15">
          <cell r="W15">
            <v>36843.93</v>
          </cell>
        </row>
      </sheetData>
      <sheetData sheetId="15">
        <row r="14">
          <cell r="W14">
            <v>149570.84</v>
          </cell>
        </row>
        <row r="15">
          <cell r="W15">
            <v>0</v>
          </cell>
        </row>
      </sheetData>
      <sheetData sheetId="16">
        <row r="14">
          <cell r="W14">
            <v>134827.67000000001</v>
          </cell>
        </row>
        <row r="15">
          <cell r="W15">
            <v>0</v>
          </cell>
        </row>
      </sheetData>
      <sheetData sheetId="17">
        <row r="14">
          <cell r="W14">
            <v>159209.82999999999</v>
          </cell>
        </row>
        <row r="15">
          <cell r="W15"/>
        </row>
      </sheetData>
      <sheetData sheetId="18">
        <row r="14">
          <cell r="W14">
            <v>301290.12</v>
          </cell>
        </row>
        <row r="15">
          <cell r="W15">
            <v>253.61999999999998</v>
          </cell>
        </row>
      </sheetData>
      <sheetData sheetId="19">
        <row r="14">
          <cell r="W14">
            <v>206024.28999999998</v>
          </cell>
        </row>
        <row r="15">
          <cell r="W15"/>
        </row>
      </sheetData>
      <sheetData sheetId="20">
        <row r="14">
          <cell r="W14">
            <v>569362.40999999992</v>
          </cell>
        </row>
        <row r="15">
          <cell r="W15">
            <v>0</v>
          </cell>
        </row>
      </sheetData>
      <sheetData sheetId="21">
        <row r="14">
          <cell r="W14">
            <v>23413.920000000002</v>
          </cell>
        </row>
        <row r="15">
          <cell r="W15"/>
        </row>
      </sheetData>
      <sheetData sheetId="22">
        <row r="14">
          <cell r="W14">
            <v>74983.97</v>
          </cell>
        </row>
        <row r="15">
          <cell r="W15">
            <v>0</v>
          </cell>
        </row>
      </sheetData>
      <sheetData sheetId="23">
        <row r="14">
          <cell r="W14">
            <v>24992.01</v>
          </cell>
        </row>
        <row r="15">
          <cell r="W15">
            <v>0</v>
          </cell>
        </row>
      </sheetData>
      <sheetData sheetId="24">
        <row r="14">
          <cell r="W14">
            <v>41087.769999999997</v>
          </cell>
        </row>
        <row r="15">
          <cell r="W15"/>
        </row>
      </sheetData>
      <sheetData sheetId="25">
        <row r="14">
          <cell r="W14">
            <v>693853.56400000001</v>
          </cell>
        </row>
        <row r="15">
          <cell r="W15">
            <v>2401.2200000000003</v>
          </cell>
        </row>
      </sheetData>
      <sheetData sheetId="26">
        <row r="14">
          <cell r="W14">
            <v>0</v>
          </cell>
        </row>
        <row r="15">
          <cell r="W15"/>
        </row>
      </sheetData>
      <sheetData sheetId="27">
        <row r="14">
          <cell r="W14">
            <v>12538.82</v>
          </cell>
        </row>
        <row r="15">
          <cell r="W15"/>
        </row>
      </sheetData>
      <sheetData sheetId="28">
        <row r="14">
          <cell r="W14">
            <v>139519.67999999999</v>
          </cell>
        </row>
        <row r="15">
          <cell r="W15"/>
        </row>
      </sheetData>
      <sheetData sheetId="29">
        <row r="14">
          <cell r="W14">
            <v>52169.05</v>
          </cell>
        </row>
        <row r="15">
          <cell r="W15">
            <v>0</v>
          </cell>
        </row>
      </sheetData>
      <sheetData sheetId="30">
        <row r="14">
          <cell r="W14">
            <v>0</v>
          </cell>
        </row>
        <row r="15">
          <cell r="W15"/>
        </row>
      </sheetData>
      <sheetData sheetId="31">
        <row r="14">
          <cell r="W14">
            <v>0</v>
          </cell>
        </row>
        <row r="15">
          <cell r="W15"/>
        </row>
      </sheetData>
      <sheetData sheetId="32">
        <row r="14">
          <cell r="W14">
            <v>4763.82</v>
          </cell>
        </row>
        <row r="15">
          <cell r="W15"/>
        </row>
      </sheetData>
      <sheetData sheetId="33">
        <row r="14">
          <cell r="W14">
            <v>0</v>
          </cell>
        </row>
        <row r="15">
          <cell r="W15"/>
        </row>
      </sheetData>
      <sheetData sheetId="34">
        <row r="14">
          <cell r="W14">
            <v>1653.73</v>
          </cell>
        </row>
        <row r="15">
          <cell r="W15"/>
        </row>
      </sheetData>
      <sheetData sheetId="35">
        <row r="14">
          <cell r="W14">
            <v>529.19000000000005</v>
          </cell>
        </row>
        <row r="15">
          <cell r="W15"/>
        </row>
      </sheetData>
      <sheetData sheetId="36">
        <row r="14">
          <cell r="W14">
            <v>22815.290000000005</v>
          </cell>
        </row>
        <row r="15">
          <cell r="W15"/>
        </row>
      </sheetData>
      <sheetData sheetId="37">
        <row r="14">
          <cell r="W14">
            <v>818.93000000000006</v>
          </cell>
        </row>
        <row r="15">
          <cell r="W15"/>
        </row>
      </sheetData>
      <sheetData sheetId="38">
        <row r="14">
          <cell r="W14">
            <v>6455.13</v>
          </cell>
        </row>
        <row r="15">
          <cell r="W15"/>
        </row>
      </sheetData>
      <sheetData sheetId="39">
        <row r="14">
          <cell r="W14">
            <v>0</v>
          </cell>
        </row>
      </sheetData>
      <sheetData sheetId="40">
        <row r="14">
          <cell r="W14">
            <v>0</v>
          </cell>
        </row>
        <row r="15">
          <cell r="W15"/>
        </row>
      </sheetData>
      <sheetData sheetId="41">
        <row r="14">
          <cell r="W14">
            <v>270032.17</v>
          </cell>
        </row>
        <row r="15">
          <cell r="W15">
            <v>6615.5</v>
          </cell>
        </row>
      </sheetData>
      <sheetData sheetId="42">
        <row r="14">
          <cell r="W14">
            <v>671556.57999999984</v>
          </cell>
        </row>
        <row r="15">
          <cell r="W15">
            <v>34045.53</v>
          </cell>
        </row>
      </sheetData>
      <sheetData sheetId="43">
        <row r="14">
          <cell r="W14">
            <v>1243699.8</v>
          </cell>
        </row>
        <row r="15">
          <cell r="W15">
            <v>83446.61</v>
          </cell>
        </row>
      </sheetData>
      <sheetData sheetId="44">
        <row r="14">
          <cell r="W14">
            <v>552512.24609999999</v>
          </cell>
        </row>
        <row r="15">
          <cell r="W15">
            <v>25018.730000000003</v>
          </cell>
        </row>
      </sheetData>
      <sheetData sheetId="45">
        <row r="14">
          <cell r="W14">
            <v>553515.12199999997</v>
          </cell>
        </row>
        <row r="15">
          <cell r="W15">
            <v>42622.61</v>
          </cell>
        </row>
      </sheetData>
      <sheetData sheetId="46">
        <row r="14">
          <cell r="W14">
            <v>830889.54</v>
          </cell>
        </row>
        <row r="15">
          <cell r="W15">
            <v>55638.09</v>
          </cell>
        </row>
      </sheetData>
      <sheetData sheetId="47">
        <row r="14">
          <cell r="W14">
            <v>245733.30439999996</v>
          </cell>
        </row>
        <row r="15">
          <cell r="W15">
            <v>8405.41</v>
          </cell>
        </row>
      </sheetData>
      <sheetData sheetId="48">
        <row r="14">
          <cell r="W14">
            <v>1851844.5199999998</v>
          </cell>
        </row>
        <row r="15">
          <cell r="W15">
            <v>132466.99</v>
          </cell>
        </row>
      </sheetData>
      <sheetData sheetId="49">
        <row r="14">
          <cell r="W14">
            <v>388721.46</v>
          </cell>
        </row>
        <row r="15">
          <cell r="W15">
            <v>4930.4999999999991</v>
          </cell>
        </row>
      </sheetData>
      <sheetData sheetId="50">
        <row r="14">
          <cell r="W14">
            <v>199645.85</v>
          </cell>
        </row>
        <row r="15">
          <cell r="W15">
            <v>4363.45</v>
          </cell>
        </row>
      </sheetData>
      <sheetData sheetId="51">
        <row r="14">
          <cell r="W14">
            <v>108503.66</v>
          </cell>
        </row>
        <row r="15">
          <cell r="W15">
            <v>138</v>
          </cell>
        </row>
      </sheetData>
      <sheetData sheetId="52">
        <row r="14">
          <cell r="W14">
            <v>685394.38600000006</v>
          </cell>
        </row>
        <row r="15">
          <cell r="W15">
            <v>16428.843999999997</v>
          </cell>
        </row>
      </sheetData>
      <sheetData sheetId="53">
        <row r="14">
          <cell r="W14">
            <v>157363.15</v>
          </cell>
        </row>
        <row r="15">
          <cell r="W15">
            <v>4503.9599999999991</v>
          </cell>
        </row>
      </sheetData>
      <sheetData sheetId="54">
        <row r="14">
          <cell r="W14">
            <v>45836.29</v>
          </cell>
        </row>
        <row r="15">
          <cell r="W15">
            <v>284.68999999999994</v>
          </cell>
        </row>
      </sheetData>
      <sheetData sheetId="55">
        <row r="14">
          <cell r="W14">
            <v>166106.59759999998</v>
          </cell>
        </row>
        <row r="15">
          <cell r="W15">
            <v>14319.39</v>
          </cell>
        </row>
      </sheetData>
      <sheetData sheetId="56">
        <row r="14">
          <cell r="W14">
            <v>308132.53999999998</v>
          </cell>
        </row>
        <row r="15">
          <cell r="W15">
            <v>6329.6699999999992</v>
          </cell>
        </row>
      </sheetData>
      <sheetData sheetId="57">
        <row r="14">
          <cell r="W14">
            <v>219243.18999999997</v>
          </cell>
        </row>
        <row r="15">
          <cell r="W15">
            <v>547.20000000000005</v>
          </cell>
        </row>
      </sheetData>
      <sheetData sheetId="58">
        <row r="14">
          <cell r="W14">
            <v>177119.33</v>
          </cell>
        </row>
        <row r="15">
          <cell r="W15">
            <v>782.79</v>
          </cell>
        </row>
      </sheetData>
      <sheetData sheetId="59">
        <row r="14">
          <cell r="W14">
            <v>152357.41999999998</v>
          </cell>
        </row>
        <row r="15">
          <cell r="W15">
            <v>2804.63</v>
          </cell>
        </row>
      </sheetData>
      <sheetData sheetId="60">
        <row r="14">
          <cell r="W14">
            <v>60303.829999999994</v>
          </cell>
        </row>
        <row r="15">
          <cell r="W15">
            <v>48.3</v>
          </cell>
        </row>
      </sheetData>
      <sheetData sheetId="61">
        <row r="14">
          <cell r="W14">
            <v>308425.47000000003</v>
          </cell>
        </row>
        <row r="15">
          <cell r="W15">
            <v>271.26</v>
          </cell>
        </row>
      </sheetData>
      <sheetData sheetId="62">
        <row r="14">
          <cell r="W14">
            <v>196999.18</v>
          </cell>
        </row>
        <row r="15">
          <cell r="W15">
            <v>88.5</v>
          </cell>
        </row>
      </sheetData>
      <sheetData sheetId="63">
        <row r="14">
          <cell r="W14">
            <v>236093.08</v>
          </cell>
        </row>
        <row r="15">
          <cell r="W15">
            <v>602.47</v>
          </cell>
        </row>
      </sheetData>
      <sheetData sheetId="64">
        <row r="14">
          <cell r="W14">
            <v>143785.62000000002</v>
          </cell>
        </row>
        <row r="15">
          <cell r="W15">
            <v>0</v>
          </cell>
        </row>
      </sheetData>
      <sheetData sheetId="65">
        <row r="14">
          <cell r="W14">
            <v>113390.85000000002</v>
          </cell>
        </row>
        <row r="15">
          <cell r="W15">
            <v>1032.3</v>
          </cell>
        </row>
      </sheetData>
      <sheetData sheetId="66">
        <row r="39">
          <cell r="W39">
            <v>31280.639999999992</v>
          </cell>
        </row>
      </sheetData>
      <sheetData sheetId="67">
        <row r="15">
          <cell r="W15"/>
        </row>
      </sheetData>
      <sheetData sheetId="68"/>
      <sheetData sheetId="69"/>
      <sheetData sheetId="70"/>
      <sheetData sheetId="7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СВОД по МО"/>
      <sheetName val="за январь-июл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4"/>
      <sheetName val="410087"/>
      <sheetName val="410089"/>
      <sheetName val="410093"/>
      <sheetName val="410095"/>
      <sheetName val="410097"/>
      <sheetName val="410100"/>
      <sheetName val="410101"/>
      <sheetName val="410106"/>
      <sheetName val="410107"/>
      <sheetName val="410108"/>
      <sheetName val="410111"/>
      <sheetName val="410112"/>
      <sheetName val="410114"/>
      <sheetName val="0"/>
      <sheetName val="Лист60"/>
      <sheetName val="Лист61"/>
    </sheetNames>
    <sheetDataSet>
      <sheetData sheetId="0" refreshError="1"/>
      <sheetData sheetId="1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7722</v>
          </cell>
          <cell r="FR16">
            <v>13260.05868</v>
          </cell>
          <cell r="GA16">
            <v>0</v>
          </cell>
          <cell r="GD16">
            <v>0</v>
          </cell>
          <cell r="GG16">
            <v>4059</v>
          </cell>
          <cell r="GJ16">
            <v>19144.978180000002</v>
          </cell>
          <cell r="GP16">
            <v>1194</v>
          </cell>
          <cell r="GS16">
            <v>8236.5460000000021</v>
          </cell>
          <cell r="HT16">
            <v>7190</v>
          </cell>
          <cell r="HZ16">
            <v>1493502.5917199997</v>
          </cell>
          <cell r="IT16">
            <v>557</v>
          </cell>
          <cell r="IZ16">
            <v>66247.12384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3257</v>
          </cell>
          <cell r="FR17">
            <v>5886.6627399999988</v>
          </cell>
          <cell r="GA17">
            <v>0</v>
          </cell>
          <cell r="GD17">
            <v>0</v>
          </cell>
          <cell r="GG17">
            <v>2655</v>
          </cell>
          <cell r="GJ17">
            <v>9733.0714900000003</v>
          </cell>
          <cell r="GP17">
            <v>985</v>
          </cell>
          <cell r="GS17">
            <v>7342.7558800000006</v>
          </cell>
          <cell r="HT17">
            <v>2184</v>
          </cell>
          <cell r="HZ17">
            <v>321123.10379000002</v>
          </cell>
          <cell r="IT17">
            <v>493</v>
          </cell>
          <cell r="IZ17">
            <v>29244.07977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0</v>
          </cell>
          <cell r="FR18">
            <v>0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7763</v>
          </cell>
          <cell r="GS18">
            <v>47096.824919999999</v>
          </cell>
          <cell r="HT18">
            <v>0</v>
          </cell>
          <cell r="HZ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2535</v>
          </cell>
          <cell r="FR19">
            <v>3353.14608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5684</v>
          </cell>
          <cell r="GS19">
            <v>36531.806919999995</v>
          </cell>
          <cell r="HT19">
            <v>240</v>
          </cell>
          <cell r="HZ19">
            <v>45030.890579999999</v>
          </cell>
          <cell r="IT19">
            <v>335</v>
          </cell>
          <cell r="IZ19">
            <v>20488.396810000002</v>
          </cell>
        </row>
        <row r="20">
          <cell r="EK20">
            <v>0</v>
          </cell>
          <cell r="EO20">
            <v>0</v>
          </cell>
          <cell r="FA20">
            <v>2251</v>
          </cell>
          <cell r="FD20">
            <v>26852.635630000001</v>
          </cell>
          <cell r="FO20">
            <v>11628</v>
          </cell>
          <cell r="FR20">
            <v>21877.006219999999</v>
          </cell>
          <cell r="GA20">
            <v>1679</v>
          </cell>
          <cell r="GD20">
            <v>14276.758719999998</v>
          </cell>
          <cell r="GG20">
            <v>953</v>
          </cell>
          <cell r="GJ20">
            <v>3199.0332699999999</v>
          </cell>
          <cell r="GP20">
            <v>7341</v>
          </cell>
          <cell r="GS20">
            <v>40104.953870000005</v>
          </cell>
          <cell r="HT20">
            <v>0</v>
          </cell>
          <cell r="HZ20">
            <v>0</v>
          </cell>
          <cell r="IT20">
            <v>556</v>
          </cell>
          <cell r="IZ20">
            <v>26104.87111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7520</v>
          </cell>
          <cell r="FR21">
            <v>18009.768479999999</v>
          </cell>
          <cell r="GA21">
            <v>3332</v>
          </cell>
          <cell r="GD21">
            <v>37326.405270000003</v>
          </cell>
          <cell r="GG21">
            <v>0</v>
          </cell>
          <cell r="GJ21">
            <v>0</v>
          </cell>
          <cell r="GP21">
            <v>4565</v>
          </cell>
          <cell r="GS21">
            <v>40859.455580000002</v>
          </cell>
          <cell r="HT21">
            <v>2135</v>
          </cell>
          <cell r="HZ21">
            <v>458930.24898999988</v>
          </cell>
          <cell r="IT21">
            <v>1906</v>
          </cell>
          <cell r="IZ21">
            <v>385166.3452000001</v>
          </cell>
        </row>
        <row r="22">
          <cell r="EK22">
            <v>832</v>
          </cell>
          <cell r="EO22">
            <v>9305.9951699999983</v>
          </cell>
          <cell r="FA22">
            <v>1201</v>
          </cell>
          <cell r="FD22">
            <v>12991.043339999998</v>
          </cell>
          <cell r="FO22">
            <v>6768</v>
          </cell>
          <cell r="FR22">
            <v>10190.602050000001</v>
          </cell>
          <cell r="GA22">
            <v>218</v>
          </cell>
          <cell r="GD22">
            <v>1719.51206</v>
          </cell>
          <cell r="GG22">
            <v>611</v>
          </cell>
          <cell r="GJ22">
            <v>1939.5419900000002</v>
          </cell>
          <cell r="GP22">
            <v>3542</v>
          </cell>
          <cell r="GS22">
            <v>92746.189510000011</v>
          </cell>
          <cell r="HT22">
            <v>491</v>
          </cell>
          <cell r="HZ22">
            <v>44416.717470000003</v>
          </cell>
          <cell r="IT22">
            <v>169</v>
          </cell>
          <cell r="IZ22">
            <v>9347.9716900000003</v>
          </cell>
        </row>
        <row r="23">
          <cell r="EK23">
            <v>0</v>
          </cell>
          <cell r="EO23">
            <v>0</v>
          </cell>
          <cell r="FA23">
            <v>4273</v>
          </cell>
          <cell r="FD23">
            <v>54323.641600000003</v>
          </cell>
          <cell r="FO23">
            <v>14887</v>
          </cell>
          <cell r="FR23">
            <v>26767.382089999999</v>
          </cell>
          <cell r="GA23">
            <v>1517</v>
          </cell>
          <cell r="GD23">
            <v>11582.470719999998</v>
          </cell>
          <cell r="GG23">
            <v>1899</v>
          </cell>
          <cell r="GJ23">
            <v>6878.8511600000002</v>
          </cell>
          <cell r="GP23">
            <v>13369</v>
          </cell>
          <cell r="GS23">
            <v>121208.62961999999</v>
          </cell>
          <cell r="HT23">
            <v>1950</v>
          </cell>
          <cell r="HZ23">
            <v>201560.07636000001</v>
          </cell>
          <cell r="IT23">
            <v>150</v>
          </cell>
          <cell r="IZ23">
            <v>8268.90193</v>
          </cell>
        </row>
        <row r="24">
          <cell r="EK24">
            <v>0</v>
          </cell>
          <cell r="EO24">
            <v>0</v>
          </cell>
          <cell r="FA24">
            <v>7040</v>
          </cell>
          <cell r="FD24">
            <v>87318.211359999987</v>
          </cell>
          <cell r="FO24">
            <v>26105</v>
          </cell>
          <cell r="FR24">
            <v>42913.096469999989</v>
          </cell>
          <cell r="GA24">
            <v>519</v>
          </cell>
          <cell r="GD24">
            <v>3016.5221000000001</v>
          </cell>
          <cell r="GG24">
            <v>1329</v>
          </cell>
          <cell r="GJ24">
            <v>4855.6871999999994</v>
          </cell>
          <cell r="GP24">
            <v>11910</v>
          </cell>
          <cell r="GS24">
            <v>98169.52684999998</v>
          </cell>
          <cell r="HT24">
            <v>3217</v>
          </cell>
          <cell r="HZ24">
            <v>423439.08067</v>
          </cell>
          <cell r="IT24">
            <v>218</v>
          </cell>
          <cell r="IZ24">
            <v>11664.955860000002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-1.762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T25">
            <v>543</v>
          </cell>
          <cell r="HZ25">
            <v>86422.306439999986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10530</v>
          </cell>
          <cell r="FD26">
            <v>126869.21262999999</v>
          </cell>
          <cell r="FO26">
            <v>16135</v>
          </cell>
          <cell r="FR26">
            <v>46133.590939999995</v>
          </cell>
          <cell r="GA26">
            <v>1639</v>
          </cell>
          <cell r="GD26">
            <v>11233.772419999999</v>
          </cell>
          <cell r="GG26">
            <v>11061</v>
          </cell>
          <cell r="GJ26">
            <v>43504.330370000003</v>
          </cell>
          <cell r="GP26">
            <v>22276</v>
          </cell>
          <cell r="GS26">
            <v>37024.045190000004</v>
          </cell>
          <cell r="HT26">
            <v>0</v>
          </cell>
          <cell r="HZ26">
            <v>0</v>
          </cell>
          <cell r="IT26">
            <v>654</v>
          </cell>
          <cell r="IZ26">
            <v>33085.17886</v>
          </cell>
        </row>
        <row r="27">
          <cell r="EK27">
            <v>0</v>
          </cell>
          <cell r="EO27">
            <v>0</v>
          </cell>
          <cell r="FA27">
            <v>7234</v>
          </cell>
          <cell r="FD27">
            <v>88537.897620000003</v>
          </cell>
          <cell r="FO27">
            <v>22534</v>
          </cell>
          <cell r="FR27">
            <v>66293.895619999996</v>
          </cell>
          <cell r="GA27">
            <v>4899</v>
          </cell>
          <cell r="GD27">
            <v>35464.382430000005</v>
          </cell>
          <cell r="GG27">
            <v>5274</v>
          </cell>
          <cell r="GJ27">
            <v>18137.6142</v>
          </cell>
          <cell r="GP27">
            <v>15574</v>
          </cell>
          <cell r="GS27">
            <v>25385.434760000004</v>
          </cell>
          <cell r="HT27">
            <v>0</v>
          </cell>
          <cell r="HZ27">
            <v>0</v>
          </cell>
          <cell r="IT27">
            <v>939</v>
          </cell>
          <cell r="IZ27">
            <v>56746.566350000001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11763</v>
          </cell>
          <cell r="FR28">
            <v>24723.922649999997</v>
          </cell>
          <cell r="GA28">
            <v>0</v>
          </cell>
          <cell r="GD28">
            <v>0</v>
          </cell>
          <cell r="GG28">
            <v>116</v>
          </cell>
          <cell r="GJ28">
            <v>436.08636000000001</v>
          </cell>
          <cell r="GP28">
            <v>2732</v>
          </cell>
          <cell r="GS28">
            <v>25675.800440000003</v>
          </cell>
          <cell r="HT28">
            <v>2191</v>
          </cell>
          <cell r="HZ28">
            <v>315176.54498000001</v>
          </cell>
          <cell r="IT28">
            <v>474</v>
          </cell>
          <cell r="IZ28">
            <v>22701.073650000006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133</v>
          </cell>
          <cell r="FR29">
            <v>150.65554</v>
          </cell>
          <cell r="GA29">
            <v>0</v>
          </cell>
          <cell r="GD29">
            <v>0</v>
          </cell>
          <cell r="GG29">
            <v>4356</v>
          </cell>
          <cell r="GJ29">
            <v>10169.917799999999</v>
          </cell>
          <cell r="GP29">
            <v>9672</v>
          </cell>
          <cell r="GS29">
            <v>49733.01008</v>
          </cell>
          <cell r="HT29">
            <v>0</v>
          </cell>
          <cell r="HZ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20920</v>
          </cell>
          <cell r="FD30">
            <v>204140.71127</v>
          </cell>
          <cell r="FO30">
            <v>70607</v>
          </cell>
          <cell r="FR30">
            <v>167449.25214</v>
          </cell>
          <cell r="GA30">
            <v>1</v>
          </cell>
          <cell r="GD30">
            <v>8.3351399999999991</v>
          </cell>
          <cell r="GG30">
            <v>21010</v>
          </cell>
          <cell r="GJ30">
            <v>74678.85781999999</v>
          </cell>
          <cell r="GP30">
            <v>26994</v>
          </cell>
          <cell r="GS30">
            <v>102292.58590999999</v>
          </cell>
          <cell r="HT30">
            <v>0</v>
          </cell>
          <cell r="HZ30">
            <v>0</v>
          </cell>
          <cell r="IT30">
            <v>210</v>
          </cell>
          <cell r="IZ30">
            <v>17829.998359999998</v>
          </cell>
        </row>
        <row r="31">
          <cell r="EK31">
            <v>0</v>
          </cell>
          <cell r="EO31">
            <v>0</v>
          </cell>
          <cell r="FA31">
            <v>5368</v>
          </cell>
          <cell r="FD31">
            <v>34828.682090000002</v>
          </cell>
          <cell r="FO31">
            <v>25295</v>
          </cell>
          <cell r="FR31">
            <v>51825.426429999992</v>
          </cell>
          <cell r="GA31">
            <v>0</v>
          </cell>
          <cell r="GD31">
            <v>0</v>
          </cell>
          <cell r="GG31">
            <v>6023</v>
          </cell>
          <cell r="GJ31">
            <v>21392.042549999995</v>
          </cell>
          <cell r="GP31">
            <v>6986</v>
          </cell>
          <cell r="GS31">
            <v>36953.779230000007</v>
          </cell>
          <cell r="HT31">
            <v>0</v>
          </cell>
          <cell r="HZ31">
            <v>0</v>
          </cell>
          <cell r="IT31">
            <v>114</v>
          </cell>
          <cell r="IZ31">
            <v>9350.1795099999999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195</v>
          </cell>
          <cell r="FR32">
            <v>231.53067999999999</v>
          </cell>
          <cell r="GA32">
            <v>0</v>
          </cell>
          <cell r="GD32">
            <v>0</v>
          </cell>
          <cell r="GG32">
            <v>202</v>
          </cell>
          <cell r="GJ32">
            <v>473.83810000000005</v>
          </cell>
          <cell r="GP32">
            <v>9679</v>
          </cell>
          <cell r="GS32">
            <v>62655.920490000004</v>
          </cell>
          <cell r="HT32">
            <v>0</v>
          </cell>
          <cell r="HZ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17004</v>
          </cell>
          <cell r="FD33">
            <v>185010.25264000002</v>
          </cell>
          <cell r="FO33">
            <v>61775</v>
          </cell>
          <cell r="FR33">
            <v>121445.38247</v>
          </cell>
          <cell r="GA33">
            <v>5535</v>
          </cell>
          <cell r="GD33">
            <v>43340.783940000001</v>
          </cell>
          <cell r="GG33">
            <v>3981</v>
          </cell>
          <cell r="GJ33">
            <v>18724.13811</v>
          </cell>
          <cell r="GP33">
            <v>31256</v>
          </cell>
          <cell r="GS33">
            <v>242030.82956000001</v>
          </cell>
          <cell r="HT33">
            <v>3242</v>
          </cell>
          <cell r="HZ33">
            <v>466127.05125000002</v>
          </cell>
          <cell r="IT33">
            <v>425</v>
          </cell>
          <cell r="IZ33">
            <v>26325.157680000004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530</v>
          </cell>
          <cell r="FR34">
            <v>661.17626000000007</v>
          </cell>
          <cell r="GA34">
            <v>0</v>
          </cell>
          <cell r="GD34">
            <v>0</v>
          </cell>
          <cell r="GG34">
            <v>47</v>
          </cell>
          <cell r="GJ34">
            <v>109.15613</v>
          </cell>
          <cell r="GP34">
            <v>10997</v>
          </cell>
          <cell r="GS34">
            <v>87124.540609999996</v>
          </cell>
          <cell r="HT34">
            <v>0</v>
          </cell>
          <cell r="HZ34">
            <v>0</v>
          </cell>
          <cell r="IT34">
            <v>0</v>
          </cell>
          <cell r="IZ34">
            <v>0</v>
          </cell>
        </row>
        <row r="35">
          <cell r="EK35">
            <v>1165</v>
          </cell>
          <cell r="EO35">
            <v>25595.750380000001</v>
          </cell>
          <cell r="FA35">
            <v>2703</v>
          </cell>
          <cell r="FD35">
            <v>27278.669550000002</v>
          </cell>
          <cell r="FO35">
            <v>14829</v>
          </cell>
          <cell r="FR35">
            <v>32255.706870000005</v>
          </cell>
          <cell r="GA35">
            <v>96</v>
          </cell>
          <cell r="GD35">
            <v>662.85654999999997</v>
          </cell>
          <cell r="GG35">
            <v>644</v>
          </cell>
          <cell r="GJ35">
            <v>2515.07134</v>
          </cell>
          <cell r="GP35">
            <v>6807</v>
          </cell>
          <cell r="GS35">
            <v>48644.97148</v>
          </cell>
          <cell r="HT35">
            <v>703</v>
          </cell>
          <cell r="HZ35">
            <v>64057.336989999996</v>
          </cell>
          <cell r="IT35">
            <v>681</v>
          </cell>
          <cell r="IZ35">
            <v>35720.059349999996</v>
          </cell>
        </row>
        <row r="36">
          <cell r="EK36">
            <v>1190</v>
          </cell>
          <cell r="EO36">
            <v>14041.77771</v>
          </cell>
          <cell r="FA36">
            <v>570</v>
          </cell>
          <cell r="FD36">
            <v>6333.7612199999994</v>
          </cell>
          <cell r="FO36">
            <v>3117</v>
          </cell>
          <cell r="FR36">
            <v>9180.8275299999987</v>
          </cell>
          <cell r="GA36">
            <v>180</v>
          </cell>
          <cell r="GD36">
            <v>1522.3977</v>
          </cell>
          <cell r="GG36">
            <v>249</v>
          </cell>
          <cell r="GJ36">
            <v>519.58668</v>
          </cell>
          <cell r="GP36">
            <v>1730</v>
          </cell>
          <cell r="GS36">
            <v>66935.575580000004</v>
          </cell>
          <cell r="HT36">
            <v>224</v>
          </cell>
          <cell r="HZ36">
            <v>20044.373600000003</v>
          </cell>
          <cell r="IT36">
            <v>110</v>
          </cell>
          <cell r="IZ36">
            <v>4907.4906099999998</v>
          </cell>
        </row>
        <row r="37">
          <cell r="EK37">
            <v>150</v>
          </cell>
          <cell r="EO37">
            <v>11022.92899</v>
          </cell>
          <cell r="FA37">
            <v>663</v>
          </cell>
          <cell r="FD37">
            <v>6977.9549299999999</v>
          </cell>
          <cell r="FO37">
            <v>2255</v>
          </cell>
          <cell r="FR37">
            <v>5133.6528399999997</v>
          </cell>
          <cell r="GA37">
            <v>25</v>
          </cell>
          <cell r="GD37">
            <v>190.16974999999999</v>
          </cell>
          <cell r="GG37">
            <v>63</v>
          </cell>
          <cell r="GJ37">
            <v>623.49522000000002</v>
          </cell>
          <cell r="GP37">
            <v>1236</v>
          </cell>
          <cell r="GS37">
            <v>41924.860960000005</v>
          </cell>
          <cell r="HT37">
            <v>248</v>
          </cell>
          <cell r="HZ37">
            <v>24133.377589999996</v>
          </cell>
          <cell r="IT37">
            <v>160</v>
          </cell>
          <cell r="IZ37">
            <v>8986.7038099999991</v>
          </cell>
        </row>
        <row r="38">
          <cell r="EK38">
            <v>652</v>
          </cell>
          <cell r="EO38">
            <v>13375.376819999999</v>
          </cell>
          <cell r="FA38">
            <v>1106</v>
          </cell>
          <cell r="FD38">
            <v>12398.694449999999</v>
          </cell>
          <cell r="FO38">
            <v>6498</v>
          </cell>
          <cell r="FR38">
            <v>12936.887950000002</v>
          </cell>
          <cell r="GA38">
            <v>36</v>
          </cell>
          <cell r="GD38">
            <v>273.84444000000002</v>
          </cell>
          <cell r="GG38">
            <v>74</v>
          </cell>
          <cell r="GJ38">
            <v>155.43591000000001</v>
          </cell>
          <cell r="GP38">
            <v>3168</v>
          </cell>
          <cell r="GS38">
            <v>23720.155540000003</v>
          </cell>
          <cell r="HT38">
            <v>317</v>
          </cell>
          <cell r="HZ38">
            <v>39246.719960000002</v>
          </cell>
          <cell r="IT38">
            <v>170</v>
          </cell>
          <cell r="IZ38">
            <v>10060.499659999999</v>
          </cell>
        </row>
        <row r="39">
          <cell r="EK39">
            <v>256</v>
          </cell>
          <cell r="EO39">
            <v>6873.3570099999997</v>
          </cell>
          <cell r="FA39">
            <v>769</v>
          </cell>
          <cell r="FD39">
            <v>8906.2999899999995</v>
          </cell>
          <cell r="FO39">
            <v>1082</v>
          </cell>
          <cell r="FR39">
            <v>2759.0324899999996</v>
          </cell>
          <cell r="GA39">
            <v>104</v>
          </cell>
          <cell r="GD39">
            <v>644.19591000000003</v>
          </cell>
          <cell r="GG39">
            <v>186</v>
          </cell>
          <cell r="GJ39">
            <v>862.77493000000004</v>
          </cell>
          <cell r="GP39">
            <v>799</v>
          </cell>
          <cell r="GS39">
            <v>50303.233100000005</v>
          </cell>
          <cell r="HT39">
            <v>187</v>
          </cell>
          <cell r="HZ39">
            <v>16498.200440000001</v>
          </cell>
          <cell r="IT39">
            <v>121</v>
          </cell>
          <cell r="IZ39">
            <v>5369.3047200000001</v>
          </cell>
        </row>
        <row r="40">
          <cell r="EK40">
            <v>244</v>
          </cell>
          <cell r="EO40">
            <v>7871.0635600000005</v>
          </cell>
          <cell r="FA40">
            <v>785</v>
          </cell>
          <cell r="FD40">
            <v>9103.4410099999986</v>
          </cell>
          <cell r="FO40">
            <v>2459</v>
          </cell>
          <cell r="FR40">
            <v>3298.8910100000003</v>
          </cell>
          <cell r="GA40">
            <v>85</v>
          </cell>
          <cell r="GD40">
            <v>644.08269999999993</v>
          </cell>
          <cell r="GG40">
            <v>114</v>
          </cell>
          <cell r="GJ40">
            <v>444.35722999999996</v>
          </cell>
          <cell r="GP40">
            <v>1669</v>
          </cell>
          <cell r="GS40">
            <v>20208.104810000001</v>
          </cell>
          <cell r="HT40">
            <v>166</v>
          </cell>
          <cell r="HZ40">
            <v>13536.862429999999</v>
          </cell>
          <cell r="IT40">
            <v>139</v>
          </cell>
          <cell r="IZ40">
            <v>7396.0081600000003</v>
          </cell>
        </row>
        <row r="41">
          <cell r="EK41">
            <v>2043</v>
          </cell>
          <cell r="EO41">
            <v>68105.126749999996</v>
          </cell>
          <cell r="FA41">
            <v>6268</v>
          </cell>
          <cell r="FD41">
            <v>68438.751069999998</v>
          </cell>
          <cell r="FO41">
            <v>25949</v>
          </cell>
          <cell r="FR41">
            <v>47058.640429999999</v>
          </cell>
          <cell r="GA41">
            <v>740</v>
          </cell>
          <cell r="GD41">
            <v>5663.7519700000003</v>
          </cell>
          <cell r="GG41">
            <v>1291</v>
          </cell>
          <cell r="GJ41">
            <v>5152.3894600000003</v>
          </cell>
          <cell r="GP41">
            <v>16125</v>
          </cell>
          <cell r="GS41">
            <v>26316.224779999997</v>
          </cell>
          <cell r="HT41">
            <v>1020</v>
          </cell>
          <cell r="HZ41">
            <v>142423.45116000003</v>
          </cell>
          <cell r="IT41">
            <v>280</v>
          </cell>
          <cell r="IZ41">
            <v>18197.27363</v>
          </cell>
        </row>
        <row r="42">
          <cell r="EK42">
            <v>0</v>
          </cell>
          <cell r="EO42">
            <v>0</v>
          </cell>
          <cell r="FA42">
            <v>102</v>
          </cell>
          <cell r="FD42">
            <v>1192.79457</v>
          </cell>
          <cell r="FO42">
            <v>753</v>
          </cell>
          <cell r="FR42">
            <v>1845.96128</v>
          </cell>
          <cell r="GA42">
            <v>24</v>
          </cell>
          <cell r="GD42">
            <v>196.09559999999999</v>
          </cell>
          <cell r="GG42">
            <v>0</v>
          </cell>
          <cell r="GJ42">
            <v>0</v>
          </cell>
          <cell r="GP42">
            <v>377</v>
          </cell>
          <cell r="GS42">
            <v>24134.043960000003</v>
          </cell>
          <cell r="HT42">
            <v>45</v>
          </cell>
          <cell r="HZ42">
            <v>7326.4654</v>
          </cell>
          <cell r="IT42">
            <v>28</v>
          </cell>
          <cell r="IZ42">
            <v>1758.3740899999998</v>
          </cell>
        </row>
        <row r="43">
          <cell r="EK43">
            <v>704</v>
          </cell>
          <cell r="EO43">
            <v>12650.387889999998</v>
          </cell>
          <cell r="FA43">
            <v>1221</v>
          </cell>
          <cell r="FD43">
            <v>13818.448579999998</v>
          </cell>
          <cell r="FO43">
            <v>2395</v>
          </cell>
          <cell r="FR43">
            <v>5328.212950000001</v>
          </cell>
          <cell r="GA43">
            <v>3</v>
          </cell>
          <cell r="GD43">
            <v>20.624580000000002</v>
          </cell>
          <cell r="GG43">
            <v>127</v>
          </cell>
          <cell r="GJ43">
            <v>415.35142000000002</v>
          </cell>
          <cell r="GP43">
            <v>3009</v>
          </cell>
          <cell r="GS43">
            <v>124892.13540999999</v>
          </cell>
          <cell r="HT43">
            <v>279</v>
          </cell>
          <cell r="HZ43">
            <v>22727.008020000001</v>
          </cell>
          <cell r="IT43">
            <v>118</v>
          </cell>
          <cell r="IZ43">
            <v>6521.1017599999996</v>
          </cell>
        </row>
        <row r="44">
          <cell r="EK44">
            <v>322</v>
          </cell>
          <cell r="EO44">
            <v>11294.88092</v>
          </cell>
          <cell r="FA44">
            <v>620</v>
          </cell>
          <cell r="FD44">
            <v>7630.9725900000003</v>
          </cell>
          <cell r="FO44">
            <v>1330</v>
          </cell>
          <cell r="FR44">
            <v>5951.4707000000008</v>
          </cell>
          <cell r="GA44">
            <v>1</v>
          </cell>
          <cell r="GD44">
            <v>7.88767</v>
          </cell>
          <cell r="GG44">
            <v>34</v>
          </cell>
          <cell r="GJ44">
            <v>178.80407000000002</v>
          </cell>
          <cell r="GP44">
            <v>867</v>
          </cell>
          <cell r="GS44">
            <v>53062.957310000005</v>
          </cell>
          <cell r="HT44">
            <v>277</v>
          </cell>
          <cell r="HZ44">
            <v>30824.986339999999</v>
          </cell>
          <cell r="IT44">
            <v>30</v>
          </cell>
          <cell r="IZ44">
            <v>922.77230000000009</v>
          </cell>
        </row>
        <row r="45">
          <cell r="EK45">
            <v>278</v>
          </cell>
          <cell r="EO45">
            <v>11891.10763</v>
          </cell>
          <cell r="FA45">
            <v>1075</v>
          </cell>
          <cell r="FD45">
            <v>12969.240139999998</v>
          </cell>
          <cell r="FO45">
            <v>1901</v>
          </cell>
          <cell r="FR45">
            <v>4174.1700200000005</v>
          </cell>
          <cell r="GA45">
            <v>46</v>
          </cell>
          <cell r="GD45">
            <v>362.83281999999997</v>
          </cell>
          <cell r="GG45">
            <v>108</v>
          </cell>
          <cell r="GJ45">
            <v>441.77829000000008</v>
          </cell>
          <cell r="GP45">
            <v>1838</v>
          </cell>
          <cell r="GS45">
            <v>68566.731830000004</v>
          </cell>
          <cell r="HT45">
            <v>293</v>
          </cell>
          <cell r="HZ45">
            <v>29824.723489999997</v>
          </cell>
          <cell r="IT45">
            <v>189</v>
          </cell>
          <cell r="IZ45">
            <v>9822.4471300000005</v>
          </cell>
        </row>
        <row r="46">
          <cell r="EK46">
            <v>180</v>
          </cell>
          <cell r="EO46">
            <v>5776.4515799999999</v>
          </cell>
          <cell r="FA46">
            <v>314</v>
          </cell>
          <cell r="FD46">
            <v>2869.3970400000003</v>
          </cell>
          <cell r="FO46">
            <v>303</v>
          </cell>
          <cell r="FR46">
            <v>1250.26965</v>
          </cell>
          <cell r="GA46">
            <v>229</v>
          </cell>
          <cell r="GD46">
            <v>1806.2764300000001</v>
          </cell>
          <cell r="GG46">
            <v>851</v>
          </cell>
          <cell r="GJ46">
            <v>3742.8962799999999</v>
          </cell>
          <cell r="GP46">
            <v>1427</v>
          </cell>
          <cell r="GS46">
            <v>36546.176120000004</v>
          </cell>
          <cell r="HT46">
            <v>164</v>
          </cell>
          <cell r="HZ46">
            <v>28019.056759999999</v>
          </cell>
          <cell r="IT46">
            <v>36</v>
          </cell>
          <cell r="IZ46">
            <v>2277.6651000000002</v>
          </cell>
        </row>
        <row r="47">
          <cell r="EK47">
            <v>0</v>
          </cell>
          <cell r="EO47">
            <v>0</v>
          </cell>
          <cell r="FA47">
            <v>1147</v>
          </cell>
          <cell r="FD47">
            <v>12647.63221</v>
          </cell>
          <cell r="FO47">
            <v>3696</v>
          </cell>
          <cell r="FR47">
            <v>4782.9149199999993</v>
          </cell>
          <cell r="GA47">
            <v>554</v>
          </cell>
          <cell r="GD47">
            <v>4214.1616599999998</v>
          </cell>
          <cell r="GG47">
            <v>114</v>
          </cell>
          <cell r="GJ47">
            <v>407.16528</v>
          </cell>
          <cell r="GP47">
            <v>2354</v>
          </cell>
          <cell r="GS47">
            <v>11408.30726</v>
          </cell>
          <cell r="HT47">
            <v>411</v>
          </cell>
          <cell r="HZ47">
            <v>51257.195819999994</v>
          </cell>
          <cell r="IT47">
            <v>314</v>
          </cell>
          <cell r="IZ47">
            <v>17696.422859999999</v>
          </cell>
        </row>
        <row r="48">
          <cell r="EK48">
            <v>0</v>
          </cell>
          <cell r="EO48">
            <v>0</v>
          </cell>
          <cell r="FA48">
            <v>156</v>
          </cell>
          <cell r="FD48">
            <v>1943.0096299999998</v>
          </cell>
          <cell r="FO48">
            <v>894</v>
          </cell>
          <cell r="FR48">
            <v>654.37643000000003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788</v>
          </cell>
          <cell r="GS48">
            <v>8445.4672099999989</v>
          </cell>
          <cell r="HT48">
            <v>22</v>
          </cell>
          <cell r="HZ48">
            <v>1997.9843499999999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734</v>
          </cell>
          <cell r="GJ49">
            <v>2603.9144099999999</v>
          </cell>
          <cell r="GP49">
            <v>0</v>
          </cell>
          <cell r="GS49">
            <v>0</v>
          </cell>
          <cell r="HT49">
            <v>1221</v>
          </cell>
          <cell r="HZ49">
            <v>162581.19112</v>
          </cell>
          <cell r="IT49">
            <v>45</v>
          </cell>
          <cell r="IZ49">
            <v>2428.3727699999999</v>
          </cell>
        </row>
        <row r="50">
          <cell r="EK50">
            <v>842</v>
          </cell>
          <cell r="EO50">
            <v>8504.5270700000001</v>
          </cell>
          <cell r="FA50">
            <v>549</v>
          </cell>
          <cell r="FD50">
            <v>5720.571899999999</v>
          </cell>
          <cell r="FO50">
            <v>1248</v>
          </cell>
          <cell r="FR50">
            <v>2176.9469799999997</v>
          </cell>
          <cell r="GA50">
            <v>44</v>
          </cell>
          <cell r="GD50">
            <v>334.69875999999999</v>
          </cell>
          <cell r="GG50">
            <v>243</v>
          </cell>
          <cell r="GJ50">
            <v>2375.5184300000001</v>
          </cell>
          <cell r="GP50">
            <v>1464</v>
          </cell>
          <cell r="GS50">
            <v>29432.795870000002</v>
          </cell>
          <cell r="HT50">
            <v>150</v>
          </cell>
          <cell r="HZ50">
            <v>12831.98336</v>
          </cell>
          <cell r="IT50">
            <v>117</v>
          </cell>
          <cell r="IZ50">
            <v>3676.7858900000001</v>
          </cell>
        </row>
        <row r="51">
          <cell r="EK51">
            <v>8448</v>
          </cell>
          <cell r="EO51">
            <v>117172.18986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1199</v>
          </cell>
          <cell r="GJ51">
            <v>3951.9160099999995</v>
          </cell>
          <cell r="GP51">
            <v>0</v>
          </cell>
          <cell r="GS51">
            <v>0</v>
          </cell>
          <cell r="HT51">
            <v>0</v>
          </cell>
          <cell r="HZ51">
            <v>0</v>
          </cell>
          <cell r="IT51">
            <v>0</v>
          </cell>
          <cell r="IZ51">
            <v>0</v>
          </cell>
        </row>
        <row r="52">
          <cell r="EK52">
            <v>25516</v>
          </cell>
          <cell r="EO52">
            <v>330719.04207999998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128</v>
          </cell>
          <cell r="GJ52">
            <v>543.27424000000008</v>
          </cell>
          <cell r="GP52">
            <v>0</v>
          </cell>
          <cell r="GS52">
            <v>0</v>
          </cell>
          <cell r="HT52">
            <v>0</v>
          </cell>
          <cell r="HZ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0</v>
          </cell>
          <cell r="FR53">
            <v>0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T53">
            <v>0</v>
          </cell>
          <cell r="HZ53">
            <v>0</v>
          </cell>
          <cell r="IT53">
            <v>110</v>
          </cell>
          <cell r="IZ53">
            <v>14229.76936</v>
          </cell>
        </row>
        <row r="54">
          <cell r="GS54">
            <v>0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T55">
            <v>0</v>
          </cell>
          <cell r="HZ55">
            <v>0</v>
          </cell>
          <cell r="IT55">
            <v>5</v>
          </cell>
          <cell r="IZ55">
            <v>322.96467000000001</v>
          </cell>
        </row>
        <row r="56">
          <cell r="EK56">
            <v>0</v>
          </cell>
          <cell r="EO56">
            <v>0</v>
          </cell>
          <cell r="FA56">
            <v>4015</v>
          </cell>
          <cell r="FD56">
            <v>41415.093339999992</v>
          </cell>
          <cell r="FO56">
            <v>8426</v>
          </cell>
          <cell r="FR56">
            <v>15269.014439999997</v>
          </cell>
          <cell r="GA56">
            <v>1139</v>
          </cell>
          <cell r="GD56">
            <v>8524.7064300000002</v>
          </cell>
          <cell r="GG56">
            <v>1428</v>
          </cell>
          <cell r="GJ56">
            <v>5060.7963799999998</v>
          </cell>
          <cell r="GP56">
            <v>7067</v>
          </cell>
          <cell r="GS56">
            <v>7216.8874399999995</v>
          </cell>
          <cell r="HT56">
            <v>0</v>
          </cell>
          <cell r="HZ56">
            <v>0</v>
          </cell>
          <cell r="IT56">
            <v>321</v>
          </cell>
          <cell r="IZ56">
            <v>18639.518629999999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T57">
            <v>0</v>
          </cell>
          <cell r="HZ57">
            <v>0</v>
          </cell>
          <cell r="IT57">
            <v>0</v>
          </cell>
          <cell r="IZ57">
            <v>0</v>
          </cell>
        </row>
        <row r="58">
          <cell r="GS58">
            <v>0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380</v>
          </cell>
          <cell r="FR59">
            <v>880.07141000000001</v>
          </cell>
          <cell r="GA59">
            <v>0</v>
          </cell>
          <cell r="GD59">
            <v>0</v>
          </cell>
          <cell r="GG59">
            <v>308</v>
          </cell>
          <cell r="GJ59">
            <v>1090.20354</v>
          </cell>
          <cell r="GP59">
            <v>513</v>
          </cell>
          <cell r="GS59">
            <v>3190.5344999999998</v>
          </cell>
          <cell r="HT59">
            <v>708</v>
          </cell>
          <cell r="HZ59">
            <v>111487.27304</v>
          </cell>
          <cell r="IT59">
            <v>187</v>
          </cell>
          <cell r="IZ59">
            <v>35720.435079999996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T60">
            <v>0</v>
          </cell>
          <cell r="HZ60">
            <v>0</v>
          </cell>
          <cell r="IT60">
            <v>0</v>
          </cell>
          <cell r="IZ60">
            <v>0</v>
          </cell>
        </row>
        <row r="61">
          <cell r="EK61">
            <v>0</v>
          </cell>
          <cell r="EO61">
            <v>0</v>
          </cell>
          <cell r="FA61">
            <v>0</v>
          </cell>
          <cell r="FD61">
            <v>0</v>
          </cell>
          <cell r="FO61">
            <v>0</v>
          </cell>
          <cell r="FR61">
            <v>0</v>
          </cell>
          <cell r="GA61">
            <v>0</v>
          </cell>
          <cell r="GD61">
            <v>0</v>
          </cell>
          <cell r="GG61">
            <v>0</v>
          </cell>
          <cell r="GJ61">
            <v>0</v>
          </cell>
          <cell r="GP61">
            <v>0</v>
          </cell>
          <cell r="GS61">
            <v>0</v>
          </cell>
          <cell r="HT61">
            <v>0</v>
          </cell>
          <cell r="HZ61">
            <v>0</v>
          </cell>
          <cell r="IT61">
            <v>0</v>
          </cell>
          <cell r="IZ61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T62">
            <v>0</v>
          </cell>
          <cell r="HZ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0</v>
          </cell>
          <cell r="FR63">
            <v>0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0</v>
          </cell>
          <cell r="GS63">
            <v>0</v>
          </cell>
          <cell r="HT63">
            <v>0</v>
          </cell>
          <cell r="HZ63">
            <v>0</v>
          </cell>
          <cell r="IT63">
            <v>0</v>
          </cell>
          <cell r="IZ63">
            <v>0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T64">
            <v>0</v>
          </cell>
          <cell r="HZ64">
            <v>0</v>
          </cell>
          <cell r="IT64">
            <v>0</v>
          </cell>
          <cell r="IZ64">
            <v>0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0</v>
          </cell>
          <cell r="FR65">
            <v>0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0</v>
          </cell>
          <cell r="GS65">
            <v>0</v>
          </cell>
          <cell r="HT65">
            <v>0</v>
          </cell>
          <cell r="HZ65">
            <v>0</v>
          </cell>
          <cell r="IT65">
            <v>0</v>
          </cell>
          <cell r="IZ65">
            <v>0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0</v>
          </cell>
          <cell r="FR66">
            <v>0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0</v>
          </cell>
          <cell r="GS66">
            <v>0</v>
          </cell>
          <cell r="HT66">
            <v>0</v>
          </cell>
          <cell r="HZ66">
            <v>0</v>
          </cell>
          <cell r="IT66">
            <v>352</v>
          </cell>
          <cell r="IZ66">
            <v>78392.808369999999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0</v>
          </cell>
          <cell r="GS67">
            <v>0</v>
          </cell>
          <cell r="HT67">
            <v>0</v>
          </cell>
          <cell r="HZ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T68">
            <v>0</v>
          </cell>
          <cell r="HZ68">
            <v>0</v>
          </cell>
          <cell r="IT68">
            <v>3</v>
          </cell>
          <cell r="IZ68">
            <v>228.10300000000001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1</v>
          </cell>
          <cell r="GS69">
            <v>31.45</v>
          </cell>
          <cell r="HT69">
            <v>0</v>
          </cell>
          <cell r="HZ69">
            <v>0</v>
          </cell>
          <cell r="IT69">
            <v>134</v>
          </cell>
          <cell r="IZ69">
            <v>31913.90004</v>
          </cell>
        </row>
        <row r="70">
          <cell r="EK70">
            <v>0</v>
          </cell>
          <cell r="EO70">
            <v>0</v>
          </cell>
          <cell r="FA70">
            <v>0</v>
          </cell>
          <cell r="FD70">
            <v>0</v>
          </cell>
          <cell r="FO70">
            <v>0</v>
          </cell>
          <cell r="FR70">
            <v>0</v>
          </cell>
          <cell r="GA70">
            <v>0</v>
          </cell>
          <cell r="GD70">
            <v>0</v>
          </cell>
          <cell r="GG70">
            <v>0</v>
          </cell>
          <cell r="GJ70">
            <v>0</v>
          </cell>
          <cell r="GP70">
            <v>0</v>
          </cell>
          <cell r="GS70">
            <v>0</v>
          </cell>
          <cell r="HT70">
            <v>0</v>
          </cell>
          <cell r="HZ70">
            <v>0</v>
          </cell>
          <cell r="IT70">
            <v>0</v>
          </cell>
          <cell r="IZ70">
            <v>0</v>
          </cell>
        </row>
        <row r="72">
          <cell r="EK72">
            <v>0</v>
          </cell>
          <cell r="EO72">
            <v>0</v>
          </cell>
          <cell r="FA72">
            <v>0</v>
          </cell>
          <cell r="FD72">
            <v>0</v>
          </cell>
          <cell r="FO72">
            <v>0</v>
          </cell>
          <cell r="FR72">
            <v>0</v>
          </cell>
          <cell r="GA72">
            <v>0</v>
          </cell>
          <cell r="GD72">
            <v>0</v>
          </cell>
          <cell r="GG72">
            <v>0</v>
          </cell>
          <cell r="GJ72">
            <v>0</v>
          </cell>
          <cell r="GP72">
            <v>0</v>
          </cell>
          <cell r="HT72">
            <v>0</v>
          </cell>
          <cell r="HZ72">
            <v>0</v>
          </cell>
          <cell r="IT72">
            <v>0</v>
          </cell>
          <cell r="IZ72">
            <v>0</v>
          </cell>
        </row>
        <row r="73">
          <cell r="EK73">
            <v>0</v>
          </cell>
          <cell r="EO73">
            <v>0</v>
          </cell>
          <cell r="FA73">
            <v>0</v>
          </cell>
          <cell r="FD73">
            <v>0</v>
          </cell>
          <cell r="FO73">
            <v>0</v>
          </cell>
          <cell r="FR73">
            <v>0</v>
          </cell>
          <cell r="GA73">
            <v>0</v>
          </cell>
          <cell r="GD73">
            <v>0</v>
          </cell>
          <cell r="GG73">
            <v>0</v>
          </cell>
          <cell r="GJ73">
            <v>0</v>
          </cell>
          <cell r="GP73">
            <v>0</v>
          </cell>
          <cell r="HT73">
            <v>0</v>
          </cell>
          <cell r="HZ73">
            <v>0</v>
          </cell>
          <cell r="IT73">
            <v>0</v>
          </cell>
          <cell r="IZ73">
            <v>0</v>
          </cell>
        </row>
        <row r="74">
          <cell r="GS74"/>
        </row>
        <row r="76">
          <cell r="GS76"/>
        </row>
      </sheetData>
      <sheetData sheetId="2">
        <row r="32">
          <cell r="CF32">
            <v>60</v>
          </cell>
        </row>
      </sheetData>
      <sheetData sheetId="3">
        <row r="16">
          <cell r="EE16">
            <v>0</v>
          </cell>
        </row>
        <row r="79">
          <cell r="GU79">
            <v>4322</v>
          </cell>
          <cell r="GX79">
            <v>21886.733070000002</v>
          </cell>
        </row>
      </sheetData>
      <sheetData sheetId="4">
        <row r="16">
          <cell r="EE16">
            <v>0</v>
          </cell>
        </row>
        <row r="32">
          <cell r="IH32">
            <v>52</v>
          </cell>
          <cell r="IN32">
            <v>5752.5605999999998</v>
          </cell>
        </row>
        <row r="79">
          <cell r="GU79">
            <v>487</v>
          </cell>
          <cell r="GX79">
            <v>1111.7824000000005</v>
          </cell>
        </row>
      </sheetData>
      <sheetData sheetId="5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6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7">
        <row r="16">
          <cell r="EE16">
            <v>0</v>
          </cell>
        </row>
        <row r="79">
          <cell r="GU79">
            <v>2011</v>
          </cell>
          <cell r="GX79">
            <v>5145.8269999999993</v>
          </cell>
        </row>
      </sheetData>
      <sheetData sheetId="8">
        <row r="16">
          <cell r="EE16">
            <v>0</v>
          </cell>
        </row>
        <row r="79">
          <cell r="GU79">
            <v>35284</v>
          </cell>
          <cell r="GX79">
            <v>155554.38629999998</v>
          </cell>
        </row>
      </sheetData>
      <sheetData sheetId="9">
        <row r="16">
          <cell r="EE16">
            <v>832</v>
          </cell>
        </row>
        <row r="79">
          <cell r="GU79">
            <v>0</v>
          </cell>
          <cell r="GX79">
            <v>0</v>
          </cell>
        </row>
      </sheetData>
      <sheetData sheetId="10">
        <row r="16">
          <cell r="EE16">
            <v>0</v>
          </cell>
        </row>
        <row r="79">
          <cell r="GU79">
            <v>330</v>
          </cell>
          <cell r="GX79">
            <v>1072.1446200000028</v>
          </cell>
        </row>
      </sheetData>
      <sheetData sheetId="11">
        <row r="16">
          <cell r="EE16">
            <v>0</v>
          </cell>
        </row>
        <row r="32">
          <cell r="IH32">
            <v>92</v>
          </cell>
          <cell r="IN32">
            <v>6585.7896300000002</v>
          </cell>
        </row>
        <row r="79">
          <cell r="GU79">
            <v>3088</v>
          </cell>
          <cell r="GX79">
            <v>12949.781129999999</v>
          </cell>
        </row>
      </sheetData>
      <sheetData sheetId="12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13">
        <row r="16">
          <cell r="EE16">
            <v>0</v>
          </cell>
        </row>
        <row r="79">
          <cell r="GU79">
            <v>997</v>
          </cell>
          <cell r="GX79">
            <v>2809.3806699999986</v>
          </cell>
        </row>
      </sheetData>
      <sheetData sheetId="14">
        <row r="16">
          <cell r="EE16">
            <v>0</v>
          </cell>
        </row>
        <row r="32">
          <cell r="IH32">
            <v>147</v>
          </cell>
          <cell r="IN32">
            <v>14100.260329999999</v>
          </cell>
        </row>
        <row r="79">
          <cell r="GU79">
            <v>1155</v>
          </cell>
          <cell r="GX79">
            <v>3509.1816099999996</v>
          </cell>
        </row>
      </sheetData>
      <sheetData sheetId="15">
        <row r="16">
          <cell r="EE16">
            <v>0</v>
          </cell>
        </row>
        <row r="79">
          <cell r="GU79">
            <v>913</v>
          </cell>
          <cell r="GX79">
            <v>1378.865840000004</v>
          </cell>
        </row>
      </sheetData>
      <sheetData sheetId="16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17">
        <row r="16">
          <cell r="EE16">
            <v>0</v>
          </cell>
        </row>
        <row r="32">
          <cell r="IH32">
            <v>79</v>
          </cell>
          <cell r="IN32">
            <v>10732.296279999999</v>
          </cell>
        </row>
        <row r="79">
          <cell r="GU79">
            <v>1312</v>
          </cell>
          <cell r="GX79">
            <v>3133.8311800000083</v>
          </cell>
        </row>
      </sheetData>
      <sheetData sheetId="18">
        <row r="16">
          <cell r="EE16">
            <v>0</v>
          </cell>
        </row>
        <row r="32">
          <cell r="IH32">
            <v>45</v>
          </cell>
          <cell r="IN32">
            <v>5487.0806499999999</v>
          </cell>
        </row>
        <row r="79">
          <cell r="GU79">
            <v>767</v>
          </cell>
          <cell r="GX79">
            <v>2694.8067600000013</v>
          </cell>
        </row>
      </sheetData>
      <sheetData sheetId="19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20">
        <row r="16">
          <cell r="EE16">
            <v>0</v>
          </cell>
        </row>
        <row r="79">
          <cell r="GU79">
            <v>3335</v>
          </cell>
          <cell r="GX79">
            <v>12268.786219999995</v>
          </cell>
        </row>
      </sheetData>
      <sheetData sheetId="21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22">
        <row r="16">
          <cell r="EE16">
            <v>1165</v>
          </cell>
        </row>
        <row r="79">
          <cell r="GU79">
            <v>3</v>
          </cell>
          <cell r="GX79">
            <v>4.5097799999998642</v>
          </cell>
        </row>
      </sheetData>
      <sheetData sheetId="23">
        <row r="16">
          <cell r="EE16">
            <v>1190</v>
          </cell>
        </row>
        <row r="79">
          <cell r="GU79">
            <v>0</v>
          </cell>
          <cell r="GX79">
            <v>0</v>
          </cell>
        </row>
      </sheetData>
      <sheetData sheetId="24">
        <row r="16">
          <cell r="EE16">
            <v>150</v>
          </cell>
        </row>
        <row r="79">
          <cell r="GU79">
            <v>0</v>
          </cell>
          <cell r="GX79">
            <v>0</v>
          </cell>
        </row>
      </sheetData>
      <sheetData sheetId="25">
        <row r="16">
          <cell r="EE16">
            <v>652</v>
          </cell>
        </row>
        <row r="79">
          <cell r="GU79">
            <v>0</v>
          </cell>
          <cell r="GX79">
            <v>0</v>
          </cell>
        </row>
      </sheetData>
      <sheetData sheetId="26">
        <row r="16">
          <cell r="EE16">
            <v>256</v>
          </cell>
        </row>
        <row r="79">
          <cell r="GU79">
            <v>0</v>
          </cell>
          <cell r="GX79">
            <v>0</v>
          </cell>
        </row>
      </sheetData>
      <sheetData sheetId="27">
        <row r="16">
          <cell r="EE16">
            <v>244</v>
          </cell>
        </row>
        <row r="79">
          <cell r="GU79">
            <v>0</v>
          </cell>
          <cell r="GX79">
            <v>0</v>
          </cell>
        </row>
      </sheetData>
      <sheetData sheetId="28">
        <row r="16">
          <cell r="EE16">
            <v>2043</v>
          </cell>
        </row>
        <row r="79">
          <cell r="GU79">
            <v>610</v>
          </cell>
          <cell r="GX79">
            <v>1931.6921699999984</v>
          </cell>
        </row>
      </sheetData>
      <sheetData sheetId="29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30">
        <row r="16">
          <cell r="EE16">
            <v>704</v>
          </cell>
        </row>
        <row r="79">
          <cell r="GU79">
            <v>0</v>
          </cell>
          <cell r="GX79">
            <v>0</v>
          </cell>
        </row>
      </sheetData>
      <sheetData sheetId="31">
        <row r="16">
          <cell r="EE16">
            <v>322</v>
          </cell>
        </row>
        <row r="79">
          <cell r="GU79">
            <v>0</v>
          </cell>
          <cell r="GX79">
            <v>0</v>
          </cell>
        </row>
      </sheetData>
      <sheetData sheetId="32">
        <row r="16">
          <cell r="EE16">
            <v>278</v>
          </cell>
        </row>
        <row r="79">
          <cell r="GU79">
            <v>121</v>
          </cell>
          <cell r="GX79">
            <v>311.30572000000001</v>
          </cell>
        </row>
      </sheetData>
      <sheetData sheetId="33">
        <row r="16">
          <cell r="EE16">
            <v>180</v>
          </cell>
        </row>
        <row r="79">
          <cell r="GU79">
            <v>0</v>
          </cell>
          <cell r="GX79">
            <v>0</v>
          </cell>
        </row>
      </sheetData>
      <sheetData sheetId="34">
        <row r="16">
          <cell r="EE16">
            <v>0</v>
          </cell>
        </row>
        <row r="79">
          <cell r="GU79">
            <v>203</v>
          </cell>
          <cell r="GX79">
            <v>688.81731000000013</v>
          </cell>
        </row>
      </sheetData>
      <sheetData sheetId="35">
        <row r="16">
          <cell r="EE16">
            <v>0</v>
          </cell>
        </row>
        <row r="79">
          <cell r="GU79">
            <v>133</v>
          </cell>
          <cell r="GX79">
            <v>506.68335000000002</v>
          </cell>
        </row>
      </sheetData>
      <sheetData sheetId="36">
        <row r="16">
          <cell r="EE16">
            <v>0</v>
          </cell>
        </row>
        <row r="79">
          <cell r="GU79">
            <v>51274</v>
          </cell>
          <cell r="GX79">
            <v>47287.05287</v>
          </cell>
        </row>
      </sheetData>
      <sheetData sheetId="37">
        <row r="16">
          <cell r="EE16">
            <v>842</v>
          </cell>
        </row>
        <row r="79">
          <cell r="GU79">
            <v>0</v>
          </cell>
          <cell r="GX79">
            <v>0</v>
          </cell>
        </row>
      </sheetData>
      <sheetData sheetId="38">
        <row r="16">
          <cell r="EE16">
            <v>8448</v>
          </cell>
        </row>
        <row r="79">
          <cell r="GU79">
            <v>0</v>
          </cell>
          <cell r="GX79">
            <v>0</v>
          </cell>
        </row>
      </sheetData>
      <sheetData sheetId="39">
        <row r="16">
          <cell r="EE16">
            <v>25516</v>
          </cell>
        </row>
        <row r="79">
          <cell r="GU79">
            <v>0</v>
          </cell>
          <cell r="GX79">
            <v>0</v>
          </cell>
        </row>
      </sheetData>
      <sheetData sheetId="40">
        <row r="16">
          <cell r="EE16">
            <v>0</v>
          </cell>
        </row>
        <row r="79">
          <cell r="GU79">
            <v>266</v>
          </cell>
          <cell r="GX79">
            <v>2502.5626800000005</v>
          </cell>
        </row>
      </sheetData>
      <sheetData sheetId="41">
        <row r="16">
          <cell r="EE16">
            <v>0</v>
          </cell>
        </row>
        <row r="32">
          <cell r="IH32">
            <v>378</v>
          </cell>
          <cell r="IN32">
            <v>34221.693060000005</v>
          </cell>
        </row>
        <row r="79">
          <cell r="GU79">
            <v>0</v>
          </cell>
          <cell r="GX79">
            <v>0</v>
          </cell>
        </row>
      </sheetData>
      <sheetData sheetId="42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43">
        <row r="16">
          <cell r="EE16">
            <v>0</v>
          </cell>
        </row>
        <row r="79">
          <cell r="GU79">
            <v>217</v>
          </cell>
          <cell r="GX79">
            <v>844.36653000000115</v>
          </cell>
        </row>
      </sheetData>
      <sheetData sheetId="44">
        <row r="16">
          <cell r="EE16">
            <v>0</v>
          </cell>
        </row>
        <row r="79">
          <cell r="GU79">
            <v>1562</v>
          </cell>
          <cell r="GX79">
            <v>16396.859510000002</v>
          </cell>
        </row>
      </sheetData>
      <sheetData sheetId="45">
        <row r="16">
          <cell r="EE16">
            <v>0</v>
          </cell>
        </row>
        <row r="32">
          <cell r="IH32">
            <v>130</v>
          </cell>
          <cell r="IN32">
            <v>12387.31878</v>
          </cell>
        </row>
        <row r="79">
          <cell r="GU79">
            <v>0</v>
          </cell>
          <cell r="GX79">
            <v>0</v>
          </cell>
        </row>
      </sheetData>
      <sheetData sheetId="46">
        <row r="16">
          <cell r="EE16">
            <v>0</v>
          </cell>
        </row>
        <row r="79">
          <cell r="GU79">
            <v>868617</v>
          </cell>
          <cell r="GX79">
            <v>216278.98631000004</v>
          </cell>
        </row>
      </sheetData>
      <sheetData sheetId="47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48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49">
        <row r="16">
          <cell r="EE16">
            <v>0</v>
          </cell>
        </row>
        <row r="79">
          <cell r="GU79">
            <v>1930</v>
          </cell>
          <cell r="GX79">
            <v>8643.0804000000007</v>
          </cell>
        </row>
      </sheetData>
      <sheetData sheetId="50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51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52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53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54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55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56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57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58">
        <row r="16">
          <cell r="EE16">
            <v>0</v>
          </cell>
        </row>
      </sheetData>
      <sheetData sheetId="59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60">
        <row r="16">
          <cell r="EE16">
            <v>0</v>
          </cell>
        </row>
        <row r="79">
          <cell r="GU79">
            <v>0</v>
          </cell>
          <cell r="GX79">
            <v>0</v>
          </cell>
        </row>
      </sheetData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K9">
            <v>14396</v>
          </cell>
          <cell r="L9">
            <v>31577.920000000002</v>
          </cell>
          <cell r="O9">
            <v>0</v>
          </cell>
          <cell r="P9">
            <v>0</v>
          </cell>
          <cell r="Q9">
            <v>7992</v>
          </cell>
          <cell r="R9">
            <v>39227.579999999994</v>
          </cell>
          <cell r="S9">
            <v>2178</v>
          </cell>
          <cell r="T9">
            <v>14991.96</v>
          </cell>
          <cell r="W9">
            <v>7703</v>
          </cell>
          <cell r="X9">
            <v>42322.909999999996</v>
          </cell>
          <cell r="Z9">
            <v>12551</v>
          </cell>
          <cell r="AA9">
            <v>2553433.5799999996</v>
          </cell>
          <cell r="AH9">
            <v>316</v>
          </cell>
          <cell r="AI9">
            <v>132023.02999999997</v>
          </cell>
          <cell r="AJ9">
            <v>0</v>
          </cell>
          <cell r="AK9">
            <v>0</v>
          </cell>
          <cell r="AL9">
            <v>1296</v>
          </cell>
          <cell r="AM9">
            <v>176069.04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K10">
            <v>6400</v>
          </cell>
          <cell r="L10">
            <v>12223.020000000002</v>
          </cell>
          <cell r="O10">
            <v>0</v>
          </cell>
          <cell r="P10">
            <v>0</v>
          </cell>
          <cell r="Q10">
            <v>4500</v>
          </cell>
          <cell r="R10">
            <v>16353</v>
          </cell>
          <cell r="S10">
            <v>2169</v>
          </cell>
          <cell r="T10">
            <v>13844.100000000002</v>
          </cell>
          <cell r="W10">
            <v>1460</v>
          </cell>
          <cell r="X10">
            <v>6367.11</v>
          </cell>
          <cell r="Z10">
            <v>3801</v>
          </cell>
          <cell r="AA10">
            <v>541272.92999999993</v>
          </cell>
          <cell r="AH10">
            <v>18</v>
          </cell>
          <cell r="AI10">
            <v>12883.37</v>
          </cell>
          <cell r="AJ10">
            <v>0</v>
          </cell>
          <cell r="AK10">
            <v>0</v>
          </cell>
          <cell r="AL10">
            <v>976</v>
          </cell>
          <cell r="AM10">
            <v>85910.43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K12">
            <v>4250</v>
          </cell>
          <cell r="L12">
            <v>5606.01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100</v>
          </cell>
          <cell r="X12">
            <v>272.60000000000002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45599.15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41376.46</v>
          </cell>
          <cell r="H13">
            <v>1908</v>
          </cell>
          <cell r="K13">
            <v>23868</v>
          </cell>
          <cell r="L13">
            <v>50289.859999999993</v>
          </cell>
          <cell r="O13">
            <v>7944</v>
          </cell>
          <cell r="P13">
            <v>67143.28</v>
          </cell>
          <cell r="Q13">
            <v>1725</v>
          </cell>
          <cell r="R13">
            <v>5809.48</v>
          </cell>
          <cell r="S13">
            <v>14750</v>
          </cell>
          <cell r="T13">
            <v>73646.529999999984</v>
          </cell>
          <cell r="W13">
            <v>3400</v>
          </cell>
          <cell r="X13">
            <v>7989.99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990</v>
          </cell>
          <cell r="AM13">
            <v>46582.87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K14">
            <v>12920</v>
          </cell>
          <cell r="L14">
            <v>31001.260000000002</v>
          </cell>
          <cell r="O14">
            <v>6224</v>
          </cell>
          <cell r="P14">
            <v>70681.310000000012</v>
          </cell>
          <cell r="Q14">
            <v>0</v>
          </cell>
          <cell r="R14">
            <v>0</v>
          </cell>
          <cell r="S14">
            <v>9018</v>
          </cell>
          <cell r="T14">
            <v>78453.160000000033</v>
          </cell>
          <cell r="W14">
            <v>62853</v>
          </cell>
          <cell r="X14">
            <v>262491.26</v>
          </cell>
          <cell r="Z14">
            <v>3301</v>
          </cell>
          <cell r="AA14">
            <v>838236.48</v>
          </cell>
          <cell r="AH14">
            <v>0</v>
          </cell>
          <cell r="AI14">
            <v>0</v>
          </cell>
          <cell r="AJ14">
            <v>130</v>
          </cell>
          <cell r="AK14">
            <v>53612.26</v>
          </cell>
          <cell r="AL14">
            <v>3373</v>
          </cell>
          <cell r="AM14">
            <v>732665.27000000014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H15">
            <v>429</v>
          </cell>
          <cell r="K15">
            <v>12041</v>
          </cell>
          <cell r="L15">
            <v>13696.65</v>
          </cell>
          <cell r="O15">
            <v>620</v>
          </cell>
          <cell r="P15">
            <v>4994.92</v>
          </cell>
          <cell r="Q15">
            <v>900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878</v>
          </cell>
          <cell r="AA15">
            <v>80906.990000000005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93258.97</v>
          </cell>
          <cell r="H16">
            <v>3900</v>
          </cell>
          <cell r="K16">
            <v>24955</v>
          </cell>
          <cell r="L16">
            <v>47990.979999999989</v>
          </cell>
          <cell r="O16">
            <v>5660</v>
          </cell>
          <cell r="P16">
            <v>45910.48</v>
          </cell>
          <cell r="Q16">
            <v>3995</v>
          </cell>
          <cell r="R16">
            <v>14336.15</v>
          </cell>
          <cell r="S16">
            <v>30150</v>
          </cell>
          <cell r="T16">
            <v>171097.63999999998</v>
          </cell>
          <cell r="W16">
            <v>600</v>
          </cell>
          <cell r="X16">
            <v>1949.5099999999998</v>
          </cell>
          <cell r="Z16">
            <v>3200</v>
          </cell>
          <cell r="AA16">
            <v>321835.93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153056.91999999998</v>
          </cell>
          <cell r="H17">
            <v>4964</v>
          </cell>
          <cell r="K17">
            <v>44674</v>
          </cell>
          <cell r="L17">
            <v>65786.689999999988</v>
          </cell>
          <cell r="O17">
            <v>6530</v>
          </cell>
          <cell r="P17">
            <v>45657.55</v>
          </cell>
          <cell r="Q17">
            <v>2300</v>
          </cell>
          <cell r="R17">
            <v>8309.61</v>
          </cell>
          <cell r="S17">
            <v>20430</v>
          </cell>
          <cell r="T17">
            <v>171008.75999999998</v>
          </cell>
          <cell r="W17">
            <v>5147</v>
          </cell>
          <cell r="X17">
            <v>21582.65</v>
          </cell>
          <cell r="Z17">
            <v>5800</v>
          </cell>
          <cell r="AA17">
            <v>848269.52</v>
          </cell>
          <cell r="AH17">
            <v>13</v>
          </cell>
          <cell r="AI17">
            <v>6637.55</v>
          </cell>
          <cell r="AJ17">
            <v>0</v>
          </cell>
          <cell r="AK17">
            <v>0</v>
          </cell>
          <cell r="AL17">
            <v>404</v>
          </cell>
          <cell r="AM17">
            <v>19791.29</v>
          </cell>
          <cell r="AR17">
            <v>160</v>
          </cell>
          <cell r="AS17">
            <v>11289.93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215778.73</v>
          </cell>
          <cell r="H19">
            <v>6175</v>
          </cell>
          <cell r="K19">
            <v>30278</v>
          </cell>
          <cell r="L19">
            <v>93463.686100000006</v>
          </cell>
          <cell r="O19">
            <v>10297</v>
          </cell>
          <cell r="P19">
            <v>80445.600000000006</v>
          </cell>
          <cell r="Q19">
            <v>18463</v>
          </cell>
          <cell r="R19">
            <v>73260.800000000003</v>
          </cell>
          <cell r="S19">
            <v>38225</v>
          </cell>
          <cell r="T19">
            <v>69617.13</v>
          </cell>
          <cell r="W19">
            <v>1650</v>
          </cell>
          <cell r="X19">
            <v>4644.07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57662.740000000005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253567.16000000003</v>
          </cell>
          <cell r="H20">
            <v>7623.8</v>
          </cell>
          <cell r="K20">
            <v>39578</v>
          </cell>
          <cell r="L20">
            <v>145563.462</v>
          </cell>
          <cell r="O20">
            <v>9831</v>
          </cell>
          <cell r="P20">
            <v>77505.039999999994</v>
          </cell>
          <cell r="Q20">
            <v>9014</v>
          </cell>
          <cell r="R20">
            <v>33953.919999999998</v>
          </cell>
          <cell r="S20">
            <v>39147</v>
          </cell>
          <cell r="T20">
            <v>42447.420000000013</v>
          </cell>
          <cell r="W20">
            <v>1900</v>
          </cell>
          <cell r="X20">
            <v>5647.16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1346</v>
          </cell>
          <cell r="AM20">
            <v>100783.15999999997</v>
          </cell>
          <cell r="AR20">
            <v>202</v>
          </cell>
          <cell r="AS20">
            <v>19109.900000000001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7200</v>
          </cell>
          <cell r="T21">
            <v>67666.820000000007</v>
          </cell>
          <cell r="W21">
            <v>1800</v>
          </cell>
          <cell r="X21">
            <v>2716.73</v>
          </cell>
          <cell r="Z21">
            <v>3800</v>
          </cell>
          <cell r="AA21">
            <v>559373.84000000008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800</v>
          </cell>
          <cell r="AM21">
            <v>42133.42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K22">
            <v>230</v>
          </cell>
          <cell r="L22">
            <v>284.10000000000002</v>
          </cell>
          <cell r="O22">
            <v>0</v>
          </cell>
          <cell r="P22">
            <v>0</v>
          </cell>
          <cell r="Q22">
            <v>7500</v>
          </cell>
          <cell r="R22">
            <v>19302.34</v>
          </cell>
          <cell r="S22">
            <v>16920</v>
          </cell>
          <cell r="T22">
            <v>114438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232916.24</v>
          </cell>
          <cell r="H23">
            <v>0</v>
          </cell>
          <cell r="K23">
            <v>140848</v>
          </cell>
          <cell r="L23">
            <v>325621.5500000001</v>
          </cell>
          <cell r="O23">
            <v>70</v>
          </cell>
          <cell r="P23">
            <v>583.46</v>
          </cell>
          <cell r="Q23">
            <v>36400</v>
          </cell>
          <cell r="R23">
            <v>129688.47</v>
          </cell>
          <cell r="S23">
            <v>49939</v>
          </cell>
          <cell r="T23">
            <v>168764.65999999997</v>
          </cell>
          <cell r="W23">
            <v>1980</v>
          </cell>
          <cell r="X23">
            <v>4699.1099999999997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41230.730000000003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6946</v>
          </cell>
          <cell r="G24">
            <v>56685.05</v>
          </cell>
          <cell r="H24">
            <v>0</v>
          </cell>
          <cell r="K24">
            <v>43461</v>
          </cell>
          <cell r="L24">
            <v>88159.199999999983</v>
          </cell>
          <cell r="O24">
            <v>40</v>
          </cell>
          <cell r="P24">
            <v>333.4</v>
          </cell>
          <cell r="Q24">
            <v>11006</v>
          </cell>
          <cell r="R24">
            <v>39215</v>
          </cell>
          <cell r="S24">
            <v>13004</v>
          </cell>
          <cell r="T24">
            <v>67318.39</v>
          </cell>
          <cell r="W24">
            <v>1193</v>
          </cell>
          <cell r="X24">
            <v>4225.1144000000004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169</v>
          </cell>
          <cell r="AM24">
            <v>14022.650000000001</v>
          </cell>
          <cell r="AR24">
            <v>65</v>
          </cell>
          <cell r="AS24">
            <v>8068.13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K25">
            <v>280</v>
          </cell>
          <cell r="L25">
            <v>345.90000000000003</v>
          </cell>
          <cell r="O25">
            <v>0</v>
          </cell>
          <cell r="P25">
            <v>0</v>
          </cell>
          <cell r="Q25">
            <v>330</v>
          </cell>
          <cell r="R25">
            <v>846.57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41399</v>
          </cell>
          <cell r="G26">
            <v>375377.81999999995</v>
          </cell>
          <cell r="H26">
            <v>9460.51</v>
          </cell>
          <cell r="K26">
            <v>105036</v>
          </cell>
          <cell r="L26">
            <v>221635.18999999997</v>
          </cell>
          <cell r="O26">
            <v>10155</v>
          </cell>
          <cell r="P26">
            <v>82163.599999999977</v>
          </cell>
          <cell r="Q26">
            <v>8605</v>
          </cell>
          <cell r="R26">
            <v>34572.490000000005</v>
          </cell>
          <cell r="S26">
            <v>68260</v>
          </cell>
          <cell r="T26">
            <v>442038.81999999989</v>
          </cell>
          <cell r="W26">
            <v>5879</v>
          </cell>
          <cell r="X26">
            <v>24032.539999999997</v>
          </cell>
          <cell r="Z26">
            <v>5580</v>
          </cell>
          <cell r="AA26">
            <v>783025.44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157079.75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2316</v>
          </cell>
          <cell r="E28">
            <v>43526.52</v>
          </cell>
          <cell r="F28">
            <v>5100</v>
          </cell>
          <cell r="G28">
            <v>47486.14</v>
          </cell>
          <cell r="H28">
            <v>1507</v>
          </cell>
          <cell r="K28">
            <v>26037</v>
          </cell>
          <cell r="L28">
            <v>52319.100000000006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14202</v>
          </cell>
          <cell r="T28">
            <v>85473.969999999987</v>
          </cell>
          <cell r="W28">
            <v>0</v>
          </cell>
          <cell r="X28">
            <v>0</v>
          </cell>
          <cell r="Z28">
            <v>1048</v>
          </cell>
          <cell r="AA28">
            <v>99531.760000000009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1170</v>
          </cell>
          <cell r="AM28">
            <v>71239.839999999997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24125.32</v>
          </cell>
          <cell r="F29">
            <v>2367</v>
          </cell>
          <cell r="G29">
            <v>21801.809999999998</v>
          </cell>
          <cell r="H29">
            <v>414</v>
          </cell>
          <cell r="K29">
            <v>6136</v>
          </cell>
          <cell r="L29">
            <v>14612.539999999999</v>
          </cell>
          <cell r="O29">
            <v>454</v>
          </cell>
          <cell r="P29">
            <v>3740.08</v>
          </cell>
          <cell r="Q29">
            <v>500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34293.949999999997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160</v>
          </cell>
          <cell r="AM29">
            <v>8412.77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19155.5</v>
          </cell>
          <cell r="F30">
            <v>2122</v>
          </cell>
          <cell r="G30">
            <v>19352.259999999998</v>
          </cell>
          <cell r="H30">
            <v>338</v>
          </cell>
          <cell r="K30">
            <v>4049</v>
          </cell>
          <cell r="L30">
            <v>9918.1699999999983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50</v>
          </cell>
          <cell r="X30">
            <v>162.52999999999997</v>
          </cell>
          <cell r="Z30">
            <v>384</v>
          </cell>
          <cell r="AA30">
            <v>41072.339999999997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1100</v>
          </cell>
          <cell r="E31">
            <v>23291.74</v>
          </cell>
          <cell r="F31">
            <v>3070</v>
          </cell>
          <cell r="G31">
            <v>27767.84</v>
          </cell>
          <cell r="H31">
            <v>502</v>
          </cell>
          <cell r="K31">
            <v>10975</v>
          </cell>
          <cell r="L31">
            <v>22322.75</v>
          </cell>
          <cell r="O31">
            <v>940</v>
          </cell>
          <cell r="P31">
            <v>7639.74</v>
          </cell>
          <cell r="Q31">
            <v>146</v>
          </cell>
          <cell r="R31">
            <v>510.72999999999996</v>
          </cell>
          <cell r="S31">
            <v>6866</v>
          </cell>
          <cell r="T31">
            <v>40684.32</v>
          </cell>
          <cell r="W31">
            <v>0</v>
          </cell>
          <cell r="X31">
            <v>0</v>
          </cell>
          <cell r="Z31">
            <v>500</v>
          </cell>
          <cell r="AA31">
            <v>66268.149999999994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17534.02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11800.46</v>
          </cell>
          <cell r="F32">
            <v>1127</v>
          </cell>
          <cell r="G32">
            <v>11076.689999999999</v>
          </cell>
          <cell r="H32">
            <v>236</v>
          </cell>
          <cell r="K32">
            <v>2125</v>
          </cell>
          <cell r="L32">
            <v>5172.3999999999996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313</v>
          </cell>
          <cell r="AA32">
            <v>30881.019999999997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9204.4699999999993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13506.189999999999</v>
          </cell>
          <cell r="F33">
            <v>1476</v>
          </cell>
          <cell r="G33">
            <v>13429.64</v>
          </cell>
          <cell r="H33">
            <v>240.41</v>
          </cell>
          <cell r="K33">
            <v>3888</v>
          </cell>
          <cell r="L33">
            <v>4835.2899999999991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35061.599999999999</v>
          </cell>
          <cell r="W33">
            <v>0</v>
          </cell>
          <cell r="X33">
            <v>0</v>
          </cell>
          <cell r="Z33">
            <v>313</v>
          </cell>
          <cell r="AA33">
            <v>26596.47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13504.529999999999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116500.82</v>
          </cell>
          <cell r="F34">
            <v>14010</v>
          </cell>
          <cell r="G34">
            <v>125309.15</v>
          </cell>
          <cell r="H34">
            <v>2495</v>
          </cell>
          <cell r="K34">
            <v>46198</v>
          </cell>
          <cell r="L34">
            <v>94869.380000000019</v>
          </cell>
          <cell r="O34">
            <v>2623</v>
          </cell>
          <cell r="P34">
            <v>18353.010000000002</v>
          </cell>
          <cell r="Q34">
            <v>2600</v>
          </cell>
          <cell r="R34">
            <v>9322.4999999999982</v>
          </cell>
          <cell r="S34">
            <v>26050</v>
          </cell>
          <cell r="T34">
            <v>43894.909999999989</v>
          </cell>
          <cell r="W34">
            <v>1045</v>
          </cell>
          <cell r="X34">
            <v>3337.46</v>
          </cell>
          <cell r="Z34">
            <v>1666</v>
          </cell>
          <cell r="AA34">
            <v>270345.62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481</v>
          </cell>
          <cell r="AM34">
            <v>31715.250000000004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102</v>
          </cell>
          <cell r="G35">
            <v>1317.44</v>
          </cell>
          <cell r="H35">
            <v>0</v>
          </cell>
          <cell r="K35">
            <v>1508</v>
          </cell>
          <cell r="L35">
            <v>3589.16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37194.06</v>
          </cell>
          <cell r="W35">
            <v>0</v>
          </cell>
          <cell r="X35">
            <v>0</v>
          </cell>
          <cell r="Z35">
            <v>88</v>
          </cell>
          <cell r="AA35">
            <v>14902.310000000001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22045.89</v>
          </cell>
          <cell r="F36">
            <v>1884</v>
          </cell>
          <cell r="G36">
            <v>17968.66</v>
          </cell>
          <cell r="H36">
            <v>429</v>
          </cell>
          <cell r="K36">
            <v>4639</v>
          </cell>
          <cell r="L36">
            <v>10950.689999999999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205950.24000000002</v>
          </cell>
          <cell r="W36">
            <v>0</v>
          </cell>
          <cell r="X36">
            <v>0</v>
          </cell>
          <cell r="Z36">
            <v>501</v>
          </cell>
          <cell r="AA36">
            <v>41850.92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560</v>
          </cell>
          <cell r="E37">
            <v>19508.199999999997</v>
          </cell>
          <cell r="F37">
            <v>1933</v>
          </cell>
          <cell r="G37">
            <v>18203.82</v>
          </cell>
          <cell r="H37">
            <v>293</v>
          </cell>
          <cell r="K37">
            <v>3755</v>
          </cell>
          <cell r="L37">
            <v>8432.9100000000017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90262.180000000008</v>
          </cell>
          <cell r="W37">
            <v>0</v>
          </cell>
          <cell r="X37">
            <v>0</v>
          </cell>
          <cell r="Z37">
            <v>442</v>
          </cell>
          <cell r="AA37">
            <v>56553.959999999992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50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20176.59</v>
          </cell>
          <cell r="F38">
            <v>2129</v>
          </cell>
          <cell r="G38">
            <v>19945.019999999997</v>
          </cell>
          <cell r="H38">
            <v>263</v>
          </cell>
          <cell r="K38">
            <v>3341</v>
          </cell>
          <cell r="L38">
            <v>7926.57</v>
          </cell>
          <cell r="O38">
            <v>201</v>
          </cell>
          <cell r="P38">
            <v>1619.3200000000002</v>
          </cell>
          <cell r="Q38">
            <v>205</v>
          </cell>
          <cell r="R38">
            <v>757.35</v>
          </cell>
          <cell r="S38">
            <v>4453</v>
          </cell>
          <cell r="T38">
            <v>119077.29000000001</v>
          </cell>
          <cell r="W38">
            <v>176</v>
          </cell>
          <cell r="X38">
            <v>558.71</v>
          </cell>
          <cell r="Z38">
            <v>558</v>
          </cell>
          <cell r="AA38">
            <v>51622.89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9858.7099999999991</v>
          </cell>
          <cell r="F39">
            <v>431</v>
          </cell>
          <cell r="G39">
            <v>3692.5699999999997</v>
          </cell>
          <cell r="H39">
            <v>0</v>
          </cell>
          <cell r="K39">
            <v>885</v>
          </cell>
          <cell r="L39">
            <v>9484.4000000000015</v>
          </cell>
          <cell r="O39">
            <v>466</v>
          </cell>
          <cell r="P39">
            <v>3840.25</v>
          </cell>
          <cell r="Q39">
            <v>1628</v>
          </cell>
          <cell r="R39">
            <v>6014.52</v>
          </cell>
          <cell r="S39">
            <v>2660</v>
          </cell>
          <cell r="T39">
            <v>62205.81</v>
          </cell>
          <cell r="W39">
            <v>0</v>
          </cell>
          <cell r="X39">
            <v>0</v>
          </cell>
          <cell r="Z39">
            <v>387</v>
          </cell>
          <cell r="AA39">
            <v>53119.83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23652.879999999997</v>
          </cell>
          <cell r="H41">
            <v>1021</v>
          </cell>
          <cell r="K41">
            <v>7774</v>
          </cell>
          <cell r="L41">
            <v>9343.4500000000007</v>
          </cell>
          <cell r="O41">
            <v>942</v>
          </cell>
          <cell r="P41">
            <v>7065.6799999999994</v>
          </cell>
          <cell r="Q41">
            <v>305</v>
          </cell>
          <cell r="R41">
            <v>1086.67</v>
          </cell>
          <cell r="S41">
            <v>5260</v>
          </cell>
          <cell r="T41">
            <v>23655.360000000001</v>
          </cell>
          <cell r="W41">
            <v>341</v>
          </cell>
          <cell r="X41">
            <v>1227.1200000000001</v>
          </cell>
          <cell r="Z41">
            <v>495</v>
          </cell>
          <cell r="AA41">
            <v>67077.960000000006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1513</v>
          </cell>
          <cell r="G42">
            <v>14660.940000000002</v>
          </cell>
          <cell r="H42">
            <v>426</v>
          </cell>
          <cell r="K42">
            <v>1837</v>
          </cell>
          <cell r="L42">
            <v>1365.78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19789.28</v>
          </cell>
          <cell r="W42">
            <v>250</v>
          </cell>
          <cell r="X42">
            <v>830.58</v>
          </cell>
          <cell r="Z42">
            <v>89</v>
          </cell>
          <cell r="AA42">
            <v>8577.33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88477</v>
          </cell>
          <cell r="X43">
            <v>81395.430000000022</v>
          </cell>
          <cell r="Z43">
            <v>1710</v>
          </cell>
          <cell r="AA43">
            <v>228078.40999999997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71</v>
          </cell>
          <cell r="AM43">
            <v>4232.3100000000004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14221.33</v>
          </cell>
          <cell r="F44">
            <v>1225</v>
          </cell>
          <cell r="G44">
            <v>11179.84</v>
          </cell>
          <cell r="H44">
            <v>312</v>
          </cell>
          <cell r="K44">
            <v>2003</v>
          </cell>
          <cell r="L44">
            <v>3894.5600000000004</v>
          </cell>
          <cell r="O44">
            <v>274</v>
          </cell>
          <cell r="P44">
            <v>2128.83</v>
          </cell>
          <cell r="Q44">
            <v>721</v>
          </cell>
          <cell r="R44">
            <v>4072.36</v>
          </cell>
          <cell r="S44">
            <v>2522</v>
          </cell>
          <cell r="T44">
            <v>49055.840000000004</v>
          </cell>
          <cell r="W44">
            <v>0</v>
          </cell>
          <cell r="X44">
            <v>0</v>
          </cell>
          <cell r="Z44">
            <v>244</v>
          </cell>
          <cell r="AA44">
            <v>24397.43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200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196909.99</v>
          </cell>
          <cell r="F45">
            <v>0</v>
          </cell>
          <cell r="G45">
            <v>0</v>
          </cell>
          <cell r="H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9114.2999999999993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50569</v>
          </cell>
          <cell r="E46">
            <v>568341.60999999987</v>
          </cell>
          <cell r="F46">
            <v>0</v>
          </cell>
          <cell r="G46">
            <v>0</v>
          </cell>
          <cell r="H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F47">
            <v>0</v>
          </cell>
          <cell r="G47">
            <v>0</v>
          </cell>
          <cell r="H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515</v>
          </cell>
          <cell r="X47">
            <v>5009.6499999999996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24800.46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H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F49">
            <v>0</v>
          </cell>
          <cell r="G49">
            <v>0</v>
          </cell>
          <cell r="H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F50">
            <v>6528</v>
          </cell>
          <cell r="G50">
            <v>61487.25</v>
          </cell>
          <cell r="H50">
            <v>2009</v>
          </cell>
          <cell r="K50">
            <v>16010</v>
          </cell>
          <cell r="L50">
            <v>30736.967199999992</v>
          </cell>
          <cell r="O50">
            <v>2932</v>
          </cell>
          <cell r="P50">
            <v>22381.05</v>
          </cell>
          <cell r="Q50">
            <v>2783</v>
          </cell>
          <cell r="R50">
            <v>9915.4699999999993</v>
          </cell>
          <cell r="S50">
            <v>14450</v>
          </cell>
          <cell r="T50">
            <v>12352.390000000001</v>
          </cell>
          <cell r="W50">
            <v>454</v>
          </cell>
          <cell r="X50">
            <v>1816.82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F51">
            <v>0</v>
          </cell>
          <cell r="G51">
            <v>0</v>
          </cell>
          <cell r="H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2871</v>
          </cell>
          <cell r="X51">
            <v>30378.22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H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365</v>
          </cell>
          <cell r="AM52">
            <v>35833.949999999997</v>
          </cell>
          <cell r="AR52">
            <v>365</v>
          </cell>
          <cell r="AS52">
            <v>35833.949999999997</v>
          </cell>
        </row>
        <row r="53"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471</v>
          </cell>
          <cell r="R53">
            <v>1678.12</v>
          </cell>
          <cell r="S53">
            <v>700</v>
          </cell>
          <cell r="T53">
            <v>4456.5499999999884</v>
          </cell>
          <cell r="W53">
            <v>1409930</v>
          </cell>
          <cell r="X53">
            <v>457639.32399999991</v>
          </cell>
          <cell r="Z53">
            <v>1050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400</v>
          </cell>
          <cell r="AM53">
            <v>73189.31</v>
          </cell>
          <cell r="AR53">
            <v>0</v>
          </cell>
          <cell r="AS53">
            <v>0</v>
          </cell>
        </row>
        <row r="54">
          <cell r="F54">
            <v>0</v>
          </cell>
          <cell r="G54">
            <v>0</v>
          </cell>
          <cell r="H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H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3176</v>
          </cell>
          <cell r="X56">
            <v>14219.830000000002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528.04999999999995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168.98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49</v>
          </cell>
          <cell r="AM59">
            <v>1869.0900000000001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H60">
            <v>0</v>
          </cell>
          <cell r="K60">
            <v>50</v>
          </cell>
          <cell r="L60">
            <v>76.78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25</v>
          </cell>
          <cell r="T60">
            <v>122.78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588</v>
          </cell>
          <cell r="AM60">
            <v>139519.67999999999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H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5</v>
          </cell>
          <cell r="AA61">
            <v>818.93000000000006</v>
          </cell>
          <cell r="AH61">
            <v>5</v>
          </cell>
          <cell r="AI61">
            <v>818.93000000000006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H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H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100</v>
          </cell>
          <cell r="T63">
            <v>491.13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245</v>
          </cell>
          <cell r="AM63">
            <v>59716.29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H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F68">
            <v>0</v>
          </cell>
          <cell r="G68">
            <v>0</v>
          </cell>
          <cell r="H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</row>
        <row r="70">
          <cell r="F70">
            <v>0</v>
          </cell>
          <cell r="G70">
            <v>0</v>
          </cell>
          <cell r="H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W70">
            <v>0</v>
          </cell>
          <cell r="X70">
            <v>0</v>
          </cell>
        </row>
      </sheetData>
      <sheetData sheetId="6">
        <row r="36">
          <cell r="H36">
            <v>44945.72</v>
          </cell>
          <cell r="I36">
            <v>0</v>
          </cell>
          <cell r="J36">
            <v>0</v>
          </cell>
        </row>
      </sheetData>
      <sheetData sheetId="7">
        <row r="15">
          <cell r="V15">
            <v>1521730</v>
          </cell>
          <cell r="W15">
            <v>581955.1039999997</v>
          </cell>
        </row>
        <row r="36">
          <cell r="H36">
            <v>44945.72</v>
          </cell>
        </row>
        <row r="39">
          <cell r="G39">
            <v>700000</v>
          </cell>
          <cell r="H39">
            <v>1486126.5499999947</v>
          </cell>
          <cell r="I39">
            <v>33776</v>
          </cell>
          <cell r="J39">
            <v>18000</v>
          </cell>
        </row>
        <row r="40">
          <cell r="G40">
            <v>69828</v>
          </cell>
          <cell r="H40">
            <v>566472.67000000004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28710</v>
          </cell>
          <cell r="J41">
            <v>4000</v>
          </cell>
        </row>
        <row r="42">
          <cell r="G42">
            <v>525861</v>
          </cell>
          <cell r="H42">
            <v>3644904.34</v>
          </cell>
          <cell r="I42">
            <v>42211</v>
          </cell>
          <cell r="J42">
            <v>25000</v>
          </cell>
        </row>
        <row r="53">
          <cell r="G53">
            <v>53592</v>
          </cell>
          <cell r="H53">
            <v>8413195.629999999</v>
          </cell>
          <cell r="I53">
            <v>2401</v>
          </cell>
          <cell r="J53">
            <v>125000</v>
          </cell>
        </row>
        <row r="55">
          <cell r="I55">
            <v>50</v>
          </cell>
          <cell r="J55">
            <v>6500</v>
          </cell>
        </row>
        <row r="59">
          <cell r="G59">
            <v>22660</v>
          </cell>
          <cell r="H59">
            <v>2192760.83</v>
          </cell>
          <cell r="I59">
            <v>2186</v>
          </cell>
          <cell r="J59">
            <v>38000</v>
          </cell>
        </row>
        <row r="62">
          <cell r="G62">
            <v>1965</v>
          </cell>
        </row>
      </sheetData>
      <sheetData sheetId="8">
        <row r="15">
          <cell r="W15">
            <v>14730.460000000001</v>
          </cell>
        </row>
      </sheetData>
      <sheetData sheetId="9">
        <row r="15">
          <cell r="W15">
            <v>7642.01</v>
          </cell>
        </row>
      </sheetData>
      <sheetData sheetId="10">
        <row r="15">
          <cell r="W15">
            <v>3892.0600000000004</v>
          </cell>
        </row>
      </sheetData>
      <sheetData sheetId="11">
        <row r="15">
          <cell r="W15">
            <v>6742.6699999999992</v>
          </cell>
        </row>
      </sheetData>
      <sheetData sheetId="12">
        <row r="15">
          <cell r="W15">
            <v>3550.2200000000007</v>
          </cell>
        </row>
        <row r="36">
          <cell r="W36">
            <v>0</v>
          </cell>
        </row>
      </sheetData>
      <sheetData sheetId="13">
        <row r="15">
          <cell r="W15">
            <v>0</v>
          </cell>
        </row>
      </sheetData>
      <sheetData sheetId="14">
        <row r="15">
          <cell r="W15">
            <v>32352.25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/>
      <sheetData sheetId="18">
        <row r="15">
          <cell r="W15">
            <v>253.61999999999998</v>
          </cell>
        </row>
        <row r="36">
          <cell r="V36">
            <v>0</v>
          </cell>
          <cell r="W36">
            <v>0</v>
          </cell>
        </row>
      </sheetData>
      <sheetData sheetId="19"/>
      <sheetData sheetId="20">
        <row r="15">
          <cell r="W15">
            <v>0</v>
          </cell>
        </row>
      </sheetData>
      <sheetData sheetId="21"/>
      <sheetData sheetId="22">
        <row r="15">
          <cell r="W15">
            <v>0</v>
          </cell>
        </row>
      </sheetData>
      <sheetData sheetId="23">
        <row r="15">
          <cell r="W15">
            <v>0</v>
          </cell>
        </row>
      </sheetData>
      <sheetData sheetId="24"/>
      <sheetData sheetId="25">
        <row r="15">
          <cell r="W15">
            <v>2395.84</v>
          </cell>
        </row>
      </sheetData>
      <sheetData sheetId="26"/>
      <sheetData sheetId="27"/>
      <sheetData sheetId="28"/>
      <sheetData sheetId="29">
        <row r="15">
          <cell r="W15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/>
      <sheetData sheetId="41">
        <row r="15">
          <cell r="W15">
            <v>8624.4399999999987</v>
          </cell>
        </row>
        <row r="36">
          <cell r="V36">
            <v>452</v>
          </cell>
          <cell r="W36">
            <v>1908</v>
          </cell>
        </row>
      </sheetData>
      <sheetData sheetId="42">
        <row r="15">
          <cell r="W15">
            <v>41648.06</v>
          </cell>
        </row>
        <row r="36">
          <cell r="V36">
            <v>924</v>
          </cell>
          <cell r="W36">
            <v>3900</v>
          </cell>
        </row>
      </sheetData>
      <sheetData sheetId="43">
        <row r="15">
          <cell r="W15">
            <v>86234.079999999987</v>
          </cell>
        </row>
        <row r="36">
          <cell r="V36">
            <v>1176</v>
          </cell>
          <cell r="W36">
            <v>4964</v>
          </cell>
        </row>
      </sheetData>
      <sheetData sheetId="44">
        <row r="15">
          <cell r="W15">
            <v>41370.49</v>
          </cell>
        </row>
        <row r="36">
          <cell r="V36">
            <v>1463</v>
          </cell>
          <cell r="W36">
            <v>6175</v>
          </cell>
        </row>
      </sheetData>
      <sheetData sheetId="45">
        <row r="15">
          <cell r="W15">
            <v>64379.71</v>
          </cell>
        </row>
        <row r="36">
          <cell r="V36">
            <v>1806</v>
          </cell>
          <cell r="W36">
            <v>7623.8</v>
          </cell>
        </row>
      </sheetData>
      <sheetData sheetId="46">
        <row r="15">
          <cell r="W15">
            <v>54385.26999999999</v>
          </cell>
        </row>
      </sheetData>
      <sheetData sheetId="47">
        <row r="15">
          <cell r="W15">
            <v>9726.9399999999987</v>
          </cell>
        </row>
      </sheetData>
      <sheetData sheetId="48">
        <row r="15">
          <cell r="W15">
            <v>133463.35</v>
          </cell>
        </row>
        <row r="36">
          <cell r="V36">
            <v>2096</v>
          </cell>
          <cell r="W36">
            <v>9460.51</v>
          </cell>
        </row>
      </sheetData>
      <sheetData sheetId="49">
        <row r="15">
          <cell r="W15">
            <v>6072.7999999999984</v>
          </cell>
        </row>
        <row r="36">
          <cell r="V36">
            <v>357</v>
          </cell>
          <cell r="W36">
            <v>1507</v>
          </cell>
        </row>
      </sheetData>
      <sheetData sheetId="50">
        <row r="15">
          <cell r="W15">
            <v>4370.1899999999996</v>
          </cell>
        </row>
        <row r="36">
          <cell r="V36">
            <v>119</v>
          </cell>
          <cell r="W36">
            <v>502</v>
          </cell>
        </row>
      </sheetData>
      <sheetData sheetId="51">
        <row r="15">
          <cell r="W15">
            <v>138</v>
          </cell>
        </row>
        <row r="36">
          <cell r="V36">
            <v>59</v>
          </cell>
          <cell r="W36">
            <v>240.41</v>
          </cell>
        </row>
      </sheetData>
      <sheetData sheetId="52">
        <row r="15">
          <cell r="W15">
            <v>26098.184000000001</v>
          </cell>
        </row>
        <row r="36">
          <cell r="V36">
            <v>591</v>
          </cell>
          <cell r="W36">
            <v>2495</v>
          </cell>
        </row>
      </sheetData>
      <sheetData sheetId="53">
        <row r="15">
          <cell r="W15">
            <v>4475.32</v>
          </cell>
        </row>
        <row r="36">
          <cell r="V36">
            <v>242</v>
          </cell>
          <cell r="W36">
            <v>1021</v>
          </cell>
        </row>
      </sheetData>
      <sheetData sheetId="54">
        <row r="15">
          <cell r="W15">
            <v>530.68999999999994</v>
          </cell>
        </row>
        <row r="36">
          <cell r="V36">
            <v>101</v>
          </cell>
          <cell r="W36">
            <v>426</v>
          </cell>
        </row>
      </sheetData>
      <sheetData sheetId="55">
        <row r="15">
          <cell r="W15">
            <v>16580.2</v>
          </cell>
        </row>
        <row r="36">
          <cell r="V36">
            <v>476</v>
          </cell>
          <cell r="W36">
            <v>2009</v>
          </cell>
        </row>
      </sheetData>
      <sheetData sheetId="56">
        <row r="15">
          <cell r="W15">
            <v>5932.6299999999992</v>
          </cell>
        </row>
        <row r="36">
          <cell r="V36">
            <v>98</v>
          </cell>
          <cell r="W36">
            <v>429</v>
          </cell>
        </row>
      </sheetData>
      <sheetData sheetId="57">
        <row r="15">
          <cell r="W15">
            <v>761.7</v>
          </cell>
        </row>
        <row r="36">
          <cell r="V36">
            <v>98</v>
          </cell>
          <cell r="W36">
            <v>414</v>
          </cell>
        </row>
      </sheetData>
      <sheetData sheetId="58">
        <row r="15">
          <cell r="W15">
            <v>821.18999999999994</v>
          </cell>
        </row>
        <row r="36">
          <cell r="V36">
            <v>80</v>
          </cell>
          <cell r="W36">
            <v>338</v>
          </cell>
        </row>
      </sheetData>
      <sheetData sheetId="59">
        <row r="15">
          <cell r="W15">
            <v>2861.1500000000005</v>
          </cell>
        </row>
        <row r="36">
          <cell r="V36">
            <v>56</v>
          </cell>
          <cell r="W36">
            <v>236</v>
          </cell>
        </row>
      </sheetData>
      <sheetData sheetId="60">
        <row r="15">
          <cell r="W15">
            <v>48.3</v>
          </cell>
        </row>
      </sheetData>
      <sheetData sheetId="61">
        <row r="15">
          <cell r="W15">
            <v>230.46</v>
          </cell>
        </row>
        <row r="36">
          <cell r="V36">
            <v>98</v>
          </cell>
          <cell r="W36">
            <v>429</v>
          </cell>
        </row>
      </sheetData>
      <sheetData sheetId="62">
        <row r="15">
          <cell r="W15">
            <v>6.9</v>
          </cell>
        </row>
        <row r="36">
          <cell r="V36">
            <v>67</v>
          </cell>
          <cell r="W36">
            <v>293</v>
          </cell>
        </row>
      </sheetData>
      <sheetData sheetId="63">
        <row r="15">
          <cell r="W15">
            <v>602.47</v>
          </cell>
        </row>
        <row r="36">
          <cell r="V36">
            <v>60</v>
          </cell>
          <cell r="W36">
            <v>263</v>
          </cell>
        </row>
      </sheetData>
      <sheetData sheetId="64">
        <row r="15">
          <cell r="W15">
            <v>0</v>
          </cell>
        </row>
        <row r="36">
          <cell r="V36">
            <v>0</v>
          </cell>
          <cell r="W36">
            <v>0</v>
          </cell>
        </row>
      </sheetData>
      <sheetData sheetId="65">
        <row r="15">
          <cell r="W15">
            <v>1033.45</v>
          </cell>
        </row>
        <row r="36">
          <cell r="V36">
            <v>74</v>
          </cell>
          <cell r="W36">
            <v>312</v>
          </cell>
        </row>
      </sheetData>
      <sheetData sheetId="66" refreshError="1"/>
      <sheetData sheetId="67">
        <row r="36">
          <cell r="V36">
            <v>0</v>
          </cell>
          <cell r="W36">
            <v>0</v>
          </cell>
        </row>
      </sheetData>
      <sheetData sheetId="68" refreshError="1"/>
      <sheetData sheetId="69" refreshError="1"/>
      <sheetData sheetId="70" refreshError="1"/>
      <sheetData sheetId="7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topLeftCell="B22" zoomScale="80" zoomScaleNormal="90" zoomScaleSheetLayoutView="80" workbookViewId="0">
      <selection activeCell="L52" sqref="L52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6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52" t="s">
        <v>26</v>
      </c>
    </row>
    <row r="2" spans="1:18" ht="12.75" customHeight="1" x14ac:dyDescent="0.25">
      <c r="Q2" s="252" t="s">
        <v>27</v>
      </c>
    </row>
    <row r="3" spans="1:18" x14ac:dyDescent="0.25">
      <c r="Q3" s="252" t="s">
        <v>28</v>
      </c>
    </row>
    <row r="4" spans="1:18" x14ac:dyDescent="0.25">
      <c r="Q4" s="252" t="s">
        <v>171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384" t="s">
        <v>0</v>
      </c>
      <c r="B8" s="124"/>
      <c r="C8" s="387" t="s">
        <v>1</v>
      </c>
      <c r="D8" s="368" t="s">
        <v>14</v>
      </c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70"/>
    </row>
    <row r="9" spans="1:18" ht="13.5" customHeight="1" x14ac:dyDescent="0.25">
      <c r="A9" s="385"/>
      <c r="B9" s="125"/>
      <c r="C9" s="388"/>
      <c r="D9" s="371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372"/>
      <c r="P9" s="372"/>
      <c r="Q9" s="373"/>
    </row>
    <row r="10" spans="1:18" ht="12" customHeight="1" x14ac:dyDescent="0.25">
      <c r="A10" s="385"/>
      <c r="B10" s="125"/>
      <c r="C10" s="388"/>
      <c r="D10" s="371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72"/>
      <c r="P10" s="372"/>
      <c r="Q10" s="373"/>
    </row>
    <row r="11" spans="1:18" ht="18.75" customHeight="1" x14ac:dyDescent="0.25">
      <c r="A11" s="385"/>
      <c r="B11" s="125"/>
      <c r="C11" s="388"/>
      <c r="D11" s="374"/>
      <c r="E11" s="375"/>
      <c r="F11" s="375"/>
      <c r="G11" s="375"/>
      <c r="H11" s="375"/>
      <c r="I11" s="375"/>
      <c r="J11" s="375"/>
      <c r="K11" s="375"/>
      <c r="L11" s="375"/>
      <c r="M11" s="375"/>
      <c r="N11" s="375"/>
      <c r="O11" s="375"/>
      <c r="P11" s="375"/>
      <c r="Q11" s="376"/>
    </row>
    <row r="12" spans="1:18" s="8" customFormat="1" ht="138.75" customHeight="1" x14ac:dyDescent="0.25">
      <c r="A12" s="386"/>
      <c r="B12" s="126"/>
      <c r="C12" s="389"/>
      <c r="D12" s="377" t="s">
        <v>165</v>
      </c>
      <c r="E12" s="378"/>
      <c r="F12" s="394" t="s">
        <v>170</v>
      </c>
      <c r="G12" s="394"/>
      <c r="H12" s="379" t="s">
        <v>166</v>
      </c>
      <c r="I12" s="378"/>
      <c r="J12" s="380" t="s">
        <v>167</v>
      </c>
      <c r="K12" s="381"/>
      <c r="L12" s="382" t="s">
        <v>11</v>
      </c>
      <c r="M12" s="383"/>
      <c r="N12" s="379" t="s">
        <v>43</v>
      </c>
      <c r="O12" s="378"/>
      <c r="P12" s="379" t="s">
        <v>13</v>
      </c>
      <c r="Q12" s="390"/>
    </row>
    <row r="13" spans="1:18" s="8" customFormat="1" ht="22.5" customHeight="1" x14ac:dyDescent="0.25">
      <c r="A13" s="126"/>
      <c r="B13" s="126"/>
      <c r="C13" s="127"/>
      <c r="D13" s="2" t="s">
        <v>15</v>
      </c>
      <c r="E13" s="157" t="s">
        <v>16</v>
      </c>
      <c r="F13" s="1" t="s">
        <v>15</v>
      </c>
      <c r="G13" s="103" t="s">
        <v>16</v>
      </c>
      <c r="H13" s="1" t="s">
        <v>15</v>
      </c>
      <c r="I13" s="1" t="s">
        <v>16</v>
      </c>
      <c r="J13" s="100" t="s">
        <v>15</v>
      </c>
      <c r="K13" s="100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101" t="s">
        <v>16</v>
      </c>
    </row>
    <row r="14" spans="1:18" x14ac:dyDescent="0.25">
      <c r="A14" s="9">
        <v>1</v>
      </c>
      <c r="B14" s="37" t="s">
        <v>55</v>
      </c>
      <c r="C14" s="10" t="s">
        <v>145</v>
      </c>
      <c r="D14" s="147">
        <f>'[1]План 2024'!$D9</f>
        <v>0</v>
      </c>
      <c r="E14" s="155">
        <f>'[1]План 2024'!$E9</f>
        <v>0</v>
      </c>
      <c r="F14" s="155">
        <f>'[2]СВОД по МО'!$EK16</f>
        <v>0</v>
      </c>
      <c r="G14" s="155">
        <f>'[2]СВОД по МО'!$EO16</f>
        <v>0</v>
      </c>
      <c r="H14" s="147">
        <f>'[3]План 2024'!$D9</f>
        <v>0</v>
      </c>
      <c r="I14" s="155">
        <f>'[3]План 2024'!$E9</f>
        <v>0</v>
      </c>
      <c r="J14" s="150">
        <f t="shared" ref="J14:J45" si="0">H14-D14</f>
        <v>0</v>
      </c>
      <c r="K14" s="151">
        <f t="shared" ref="K14:K45" si="1">I14-E14</f>
        <v>0</v>
      </c>
      <c r="L14" s="152"/>
      <c r="M14" s="152"/>
      <c r="N14" s="152"/>
      <c r="O14" s="154"/>
      <c r="P14" s="152"/>
      <c r="Q14" s="153"/>
      <c r="R14" s="15"/>
    </row>
    <row r="15" spans="1:18" x14ac:dyDescent="0.25">
      <c r="A15" s="9">
        <v>2</v>
      </c>
      <c r="B15" s="37" t="s">
        <v>56</v>
      </c>
      <c r="C15" s="10" t="s">
        <v>57</v>
      </c>
      <c r="D15" s="147">
        <f>'[1]План 2024'!$D10</f>
        <v>0</v>
      </c>
      <c r="E15" s="155">
        <f>'[1]План 2024'!$E10</f>
        <v>0</v>
      </c>
      <c r="F15" s="12">
        <f>'[2]СВОД по МО'!$EK17</f>
        <v>0</v>
      </c>
      <c r="G15" s="12">
        <f>'[2]СВОД по МО'!$EO17</f>
        <v>0</v>
      </c>
      <c r="H15" s="147">
        <f>'[3]План 2024'!$D10</f>
        <v>0</v>
      </c>
      <c r="I15" s="155">
        <f>'[3]План 2024'!$E10</f>
        <v>0</v>
      </c>
      <c r="J15" s="13">
        <f t="shared" si="0"/>
        <v>0</v>
      </c>
      <c r="K15" s="56">
        <f t="shared" si="1"/>
        <v>0</v>
      </c>
      <c r="L15" s="5"/>
      <c r="M15" s="5"/>
      <c r="N15" s="5"/>
      <c r="O15" s="74"/>
      <c r="P15" s="5"/>
      <c r="Q15" s="14"/>
      <c r="R15" s="15"/>
    </row>
    <row r="16" spans="1:18" x14ac:dyDescent="0.25">
      <c r="A16" s="9">
        <v>3</v>
      </c>
      <c r="B16" s="37" t="s">
        <v>58</v>
      </c>
      <c r="C16" s="10" t="s">
        <v>59</v>
      </c>
      <c r="D16" s="147">
        <f>'[1]План 2024'!$D11</f>
        <v>0</v>
      </c>
      <c r="E16" s="155">
        <f>'[1]План 2024'!$E11</f>
        <v>0</v>
      </c>
      <c r="F16" s="12">
        <f>'[2]СВОД по МО'!$EK18</f>
        <v>0</v>
      </c>
      <c r="G16" s="12">
        <f>'[2]СВОД по МО'!$EO18</f>
        <v>0</v>
      </c>
      <c r="H16" s="147">
        <f>'[3]План 2024'!$D11</f>
        <v>0</v>
      </c>
      <c r="I16" s="155">
        <f>'[3]План 2024'!$E11</f>
        <v>0</v>
      </c>
      <c r="J16" s="13">
        <f t="shared" si="0"/>
        <v>0</v>
      </c>
      <c r="K16" s="56">
        <f t="shared" si="1"/>
        <v>0</v>
      </c>
      <c r="L16" s="5"/>
      <c r="M16" s="5"/>
      <c r="N16" s="5"/>
      <c r="O16" s="74"/>
      <c r="P16" s="5"/>
      <c r="Q16" s="14"/>
      <c r="R16" s="15"/>
    </row>
    <row r="17" spans="1:18" x14ac:dyDescent="0.25">
      <c r="A17" s="9">
        <v>4</v>
      </c>
      <c r="B17" s="37" t="s">
        <v>60</v>
      </c>
      <c r="C17" s="10" t="s">
        <v>61</v>
      </c>
      <c r="D17" s="147">
        <f>'[1]План 2024'!$D12</f>
        <v>0</v>
      </c>
      <c r="E17" s="155">
        <f>'[1]План 2024'!$E12</f>
        <v>0</v>
      </c>
      <c r="F17" s="12">
        <f>'[2]СВОД по МО'!$EK19</f>
        <v>0</v>
      </c>
      <c r="G17" s="12">
        <f>'[2]СВОД по МО'!$EO19</f>
        <v>0</v>
      </c>
      <c r="H17" s="147">
        <f>'[3]План 2024'!$D12</f>
        <v>0</v>
      </c>
      <c r="I17" s="155">
        <f>'[3]План 2024'!$E12</f>
        <v>0</v>
      </c>
      <c r="J17" s="13">
        <f t="shared" si="0"/>
        <v>0</v>
      </c>
      <c r="K17" s="56">
        <f t="shared" si="1"/>
        <v>0</v>
      </c>
      <c r="L17" s="5"/>
      <c r="M17" s="5"/>
      <c r="N17" s="5"/>
      <c r="O17" s="74"/>
      <c r="P17" s="5"/>
      <c r="Q17" s="14"/>
      <c r="R17" s="15"/>
    </row>
    <row r="18" spans="1:18" x14ac:dyDescent="0.25">
      <c r="A18" s="9">
        <v>5</v>
      </c>
      <c r="B18" s="37" t="s">
        <v>62</v>
      </c>
      <c r="C18" s="10" t="s">
        <v>63</v>
      </c>
      <c r="D18" s="147">
        <f>'[1]План 2024'!$D13</f>
        <v>0</v>
      </c>
      <c r="E18" s="155">
        <f>'[1]План 2024'!$E13</f>
        <v>0</v>
      </c>
      <c r="F18" s="12">
        <f>'[2]СВОД по МО'!$EK20</f>
        <v>0</v>
      </c>
      <c r="G18" s="12">
        <f>'[2]СВОД по МО'!$EO20</f>
        <v>0</v>
      </c>
      <c r="H18" s="147">
        <f>'[3]План 2024'!$D13</f>
        <v>0</v>
      </c>
      <c r="I18" s="155">
        <f>'[3]План 2024'!$E13</f>
        <v>0</v>
      </c>
      <c r="J18" s="13">
        <f t="shared" si="0"/>
        <v>0</v>
      </c>
      <c r="K18" s="56">
        <f t="shared" si="1"/>
        <v>0</v>
      </c>
      <c r="L18" s="5"/>
      <c r="M18" s="5"/>
      <c r="N18" s="5"/>
      <c r="O18" s="74"/>
      <c r="P18" s="5"/>
      <c r="Q18" s="14"/>
      <c r="R18" s="15"/>
    </row>
    <row r="19" spans="1:18" x14ac:dyDescent="0.25">
      <c r="A19" s="9">
        <v>6</v>
      </c>
      <c r="B19" s="37" t="s">
        <v>64</v>
      </c>
      <c r="C19" s="10" t="s">
        <v>65</v>
      </c>
      <c r="D19" s="147">
        <f>'[1]План 2024'!$D14</f>
        <v>0</v>
      </c>
      <c r="E19" s="155">
        <f>'[1]План 2024'!$E14</f>
        <v>0</v>
      </c>
      <c r="F19" s="12">
        <f>'[2]СВОД по МО'!$EK21</f>
        <v>0</v>
      </c>
      <c r="G19" s="12">
        <f>'[2]СВОД по МО'!$EO21</f>
        <v>0</v>
      </c>
      <c r="H19" s="147">
        <f>'[3]План 2024'!$D14</f>
        <v>0</v>
      </c>
      <c r="I19" s="155">
        <f>'[3]План 2024'!$E14</f>
        <v>0</v>
      </c>
      <c r="J19" s="13">
        <f t="shared" si="0"/>
        <v>0</v>
      </c>
      <c r="K19" s="56">
        <f t="shared" si="1"/>
        <v>0</v>
      </c>
      <c r="L19" s="5"/>
      <c r="M19" s="5"/>
      <c r="N19" s="5"/>
      <c r="O19" s="74"/>
      <c r="P19" s="5"/>
      <c r="Q19" s="14"/>
      <c r="R19" s="15"/>
    </row>
    <row r="20" spans="1:18" x14ac:dyDescent="0.25">
      <c r="A20" s="9">
        <v>7</v>
      </c>
      <c r="B20" s="37" t="s">
        <v>66</v>
      </c>
      <c r="C20" s="10" t="s">
        <v>67</v>
      </c>
      <c r="D20" s="147">
        <f>'[1]План 2024'!$D15</f>
        <v>1343</v>
      </c>
      <c r="E20" s="155">
        <f>'[1]План 2024'!$E15</f>
        <v>16057.26</v>
      </c>
      <c r="F20" s="12">
        <f>'[2]СВОД по МО'!$EK22</f>
        <v>832</v>
      </c>
      <c r="G20" s="12">
        <f>'[2]СВОД по МО'!$EO22</f>
        <v>9305.9951699999983</v>
      </c>
      <c r="H20" s="147">
        <f>'[3]План 2024'!$D15</f>
        <v>1343</v>
      </c>
      <c r="I20" s="155">
        <f>'[3]План 2024'!$E15</f>
        <v>16057.26</v>
      </c>
      <c r="J20" s="13">
        <f>H20-D20</f>
        <v>0</v>
      </c>
      <c r="K20" s="56">
        <f t="shared" si="1"/>
        <v>0</v>
      </c>
      <c r="L20" s="5"/>
      <c r="M20" s="5"/>
      <c r="N20" s="5"/>
      <c r="O20" s="74"/>
      <c r="P20" s="5"/>
      <c r="Q20" s="14"/>
      <c r="R20" s="15"/>
    </row>
    <row r="21" spans="1:18" x14ac:dyDescent="0.25">
      <c r="A21" s="9">
        <v>8</v>
      </c>
      <c r="B21" s="37" t="s">
        <v>68</v>
      </c>
      <c r="C21" s="10" t="s">
        <v>146</v>
      </c>
      <c r="D21" s="147">
        <f>'[1]План 2024'!$D16</f>
        <v>0</v>
      </c>
      <c r="E21" s="155">
        <f>'[1]План 2024'!$E16</f>
        <v>0</v>
      </c>
      <c r="F21" s="12">
        <f>'[2]СВОД по МО'!$EK23</f>
        <v>0</v>
      </c>
      <c r="G21" s="12">
        <f>'[2]СВОД по МО'!$EO23</f>
        <v>0</v>
      </c>
      <c r="H21" s="147">
        <f>'[3]План 2024'!$D16</f>
        <v>0</v>
      </c>
      <c r="I21" s="155">
        <f>'[3]План 2024'!$E16</f>
        <v>0</v>
      </c>
      <c r="J21" s="13">
        <f t="shared" si="0"/>
        <v>0</v>
      </c>
      <c r="K21" s="56">
        <f t="shared" si="1"/>
        <v>0</v>
      </c>
      <c r="L21" s="5"/>
      <c r="M21" s="45"/>
      <c r="N21" s="5"/>
      <c r="O21" s="74"/>
      <c r="P21" s="5"/>
      <c r="Q21" s="14"/>
      <c r="R21" s="15"/>
    </row>
    <row r="22" spans="1:18" x14ac:dyDescent="0.25">
      <c r="A22" s="9">
        <v>9</v>
      </c>
      <c r="B22" s="37" t="s">
        <v>69</v>
      </c>
      <c r="C22" s="10" t="s">
        <v>147</v>
      </c>
      <c r="D22" s="147">
        <f>'[1]План 2024'!$D17</f>
        <v>0</v>
      </c>
      <c r="E22" s="155">
        <f>'[1]План 2024'!$E17</f>
        <v>0</v>
      </c>
      <c r="F22" s="12">
        <f>'[2]СВОД по МО'!$EK24</f>
        <v>0</v>
      </c>
      <c r="G22" s="12">
        <f>'[2]СВОД по МО'!$EO24</f>
        <v>0</v>
      </c>
      <c r="H22" s="147">
        <f>'[3]План 2024'!$D17</f>
        <v>0</v>
      </c>
      <c r="I22" s="155">
        <f>'[3]План 2024'!$E17</f>
        <v>0</v>
      </c>
      <c r="J22" s="13">
        <f t="shared" si="0"/>
        <v>0</v>
      </c>
      <c r="K22" s="56">
        <f t="shared" si="1"/>
        <v>0</v>
      </c>
      <c r="L22" s="5"/>
      <c r="M22" s="5"/>
      <c r="N22" s="5"/>
      <c r="O22" s="74"/>
      <c r="P22" s="5"/>
      <c r="Q22" s="14"/>
      <c r="R22" s="15"/>
    </row>
    <row r="23" spans="1:18" x14ac:dyDescent="0.25">
      <c r="A23" s="9">
        <v>10</v>
      </c>
      <c r="B23" s="37" t="s">
        <v>70</v>
      </c>
      <c r="C23" s="10" t="s">
        <v>148</v>
      </c>
      <c r="D23" s="147">
        <f>'[1]План 2024'!$D18</f>
        <v>0</v>
      </c>
      <c r="E23" s="155">
        <f>'[1]План 2024'!$E18</f>
        <v>0</v>
      </c>
      <c r="F23" s="12">
        <f>'[2]СВОД по МО'!$EK25</f>
        <v>0</v>
      </c>
      <c r="G23" s="12">
        <f>'[2]СВОД по МО'!$EO25</f>
        <v>0</v>
      </c>
      <c r="H23" s="147">
        <f>'[3]План 2024'!$D18</f>
        <v>0</v>
      </c>
      <c r="I23" s="155">
        <f>'[3]План 2024'!$E18</f>
        <v>0</v>
      </c>
      <c r="J23" s="13">
        <f t="shared" si="0"/>
        <v>0</v>
      </c>
      <c r="K23" s="56">
        <f t="shared" si="1"/>
        <v>0</v>
      </c>
      <c r="L23" s="5"/>
      <c r="M23" s="5"/>
      <c r="N23" s="5"/>
      <c r="O23" s="74"/>
      <c r="P23" s="5"/>
      <c r="Q23" s="14"/>
      <c r="R23" s="15"/>
    </row>
    <row r="24" spans="1:18" x14ac:dyDescent="0.25">
      <c r="A24" s="9">
        <v>11</v>
      </c>
      <c r="B24" s="37" t="s">
        <v>71</v>
      </c>
      <c r="C24" s="10" t="s">
        <v>149</v>
      </c>
      <c r="D24" s="147">
        <f>'[1]План 2024'!$D19</f>
        <v>0</v>
      </c>
      <c r="E24" s="155">
        <f>'[1]План 2024'!$E19</f>
        <v>0</v>
      </c>
      <c r="F24" s="12">
        <f>'[2]СВОД по МО'!$EK26</f>
        <v>0</v>
      </c>
      <c r="G24" s="12">
        <f>'[2]СВОД по МО'!$EO26</f>
        <v>0</v>
      </c>
      <c r="H24" s="147">
        <f>'[3]План 2024'!$D19</f>
        <v>0</v>
      </c>
      <c r="I24" s="155">
        <f>'[3]План 2024'!$E19</f>
        <v>0</v>
      </c>
      <c r="J24" s="13">
        <f t="shared" si="0"/>
        <v>0</v>
      </c>
      <c r="K24" s="56">
        <f>I24-E24</f>
        <v>0</v>
      </c>
      <c r="L24" s="5"/>
      <c r="M24" s="5"/>
      <c r="N24" s="5"/>
      <c r="O24" s="74"/>
      <c r="P24" s="5"/>
      <c r="Q24" s="14"/>
      <c r="R24" s="15"/>
    </row>
    <row r="25" spans="1:18" x14ac:dyDescent="0.25">
      <c r="A25" s="9">
        <v>12</v>
      </c>
      <c r="B25" s="37" t="s">
        <v>72</v>
      </c>
      <c r="C25" s="10" t="s">
        <v>169</v>
      </c>
      <c r="D25" s="147">
        <f>'[1]План 2024'!$D20</f>
        <v>0</v>
      </c>
      <c r="E25" s="155">
        <f>'[1]План 2024'!$E20</f>
        <v>0</v>
      </c>
      <c r="F25" s="12">
        <f>'[2]СВОД по МО'!$EK27</f>
        <v>0</v>
      </c>
      <c r="G25" s="12">
        <f>'[2]СВОД по МО'!$EO27</f>
        <v>0</v>
      </c>
      <c r="H25" s="147">
        <f>'[3]План 2024'!$D20</f>
        <v>0</v>
      </c>
      <c r="I25" s="155">
        <f>'[3]План 2024'!$E20</f>
        <v>0</v>
      </c>
      <c r="J25" s="13">
        <f t="shared" si="0"/>
        <v>0</v>
      </c>
      <c r="K25" s="56">
        <f t="shared" si="1"/>
        <v>0</v>
      </c>
      <c r="L25" s="5"/>
      <c r="M25" s="5"/>
      <c r="N25" s="5"/>
      <c r="O25" s="74"/>
      <c r="P25" s="5"/>
      <c r="Q25" s="14"/>
      <c r="R25" s="15"/>
    </row>
    <row r="26" spans="1:18" x14ac:dyDescent="0.25">
      <c r="A26" s="9">
        <v>13</v>
      </c>
      <c r="B26" s="37" t="s">
        <v>73</v>
      </c>
      <c r="C26" s="10" t="s">
        <v>150</v>
      </c>
      <c r="D26" s="147">
        <f>'[1]План 2024'!$D21</f>
        <v>0</v>
      </c>
      <c r="E26" s="155">
        <f>'[1]План 2024'!$E21</f>
        <v>0</v>
      </c>
      <c r="F26" s="12">
        <f>'[2]СВОД по МО'!$EK28</f>
        <v>0</v>
      </c>
      <c r="G26" s="12">
        <f>'[2]СВОД по МО'!$EO28</f>
        <v>0</v>
      </c>
      <c r="H26" s="147">
        <f>'[3]План 2024'!$D21</f>
        <v>0</v>
      </c>
      <c r="I26" s="155">
        <f>'[3]План 2024'!$E21</f>
        <v>0</v>
      </c>
      <c r="J26" s="13">
        <f t="shared" si="0"/>
        <v>0</v>
      </c>
      <c r="K26" s="56">
        <f t="shared" si="1"/>
        <v>0</v>
      </c>
      <c r="L26" s="5"/>
      <c r="M26" s="5"/>
      <c r="N26" s="5"/>
      <c r="O26" s="74"/>
      <c r="P26" s="5"/>
      <c r="Q26" s="14"/>
      <c r="R26" s="15"/>
    </row>
    <row r="27" spans="1:18" x14ac:dyDescent="0.25">
      <c r="A27" s="9">
        <v>14</v>
      </c>
      <c r="B27" s="37" t="s">
        <v>74</v>
      </c>
      <c r="C27" s="10" t="s">
        <v>151</v>
      </c>
      <c r="D27" s="147">
        <f>'[1]План 2024'!$D22</f>
        <v>0</v>
      </c>
      <c r="E27" s="155">
        <f>'[1]План 2024'!$E22</f>
        <v>0</v>
      </c>
      <c r="F27" s="12">
        <f>'[2]СВОД по МО'!$EK29</f>
        <v>0</v>
      </c>
      <c r="G27" s="12">
        <f>'[2]СВОД по МО'!$EO29</f>
        <v>0</v>
      </c>
      <c r="H27" s="147">
        <f>'[3]План 2024'!$D22</f>
        <v>0</v>
      </c>
      <c r="I27" s="155">
        <f>'[3]План 2024'!$E22</f>
        <v>0</v>
      </c>
      <c r="J27" s="13">
        <f t="shared" si="0"/>
        <v>0</v>
      </c>
      <c r="K27" s="56">
        <f t="shared" si="1"/>
        <v>0</v>
      </c>
      <c r="L27" s="5"/>
      <c r="M27" s="5"/>
      <c r="N27" s="5"/>
      <c r="O27" s="74"/>
      <c r="P27" s="5"/>
      <c r="Q27" s="14"/>
      <c r="R27" s="15"/>
    </row>
    <row r="28" spans="1:18" x14ac:dyDescent="0.25">
      <c r="A28" s="9">
        <v>15</v>
      </c>
      <c r="B28" s="37" t="s">
        <v>75</v>
      </c>
      <c r="C28" s="10" t="s">
        <v>152</v>
      </c>
      <c r="D28" s="147">
        <f>'[1]План 2024'!$D23</f>
        <v>0</v>
      </c>
      <c r="E28" s="155">
        <f>'[1]План 2024'!$E23</f>
        <v>0</v>
      </c>
      <c r="F28" s="12">
        <f>'[2]СВОД по МО'!$EK30</f>
        <v>0</v>
      </c>
      <c r="G28" s="12">
        <f>'[2]СВОД по МО'!$EO30</f>
        <v>0</v>
      </c>
      <c r="H28" s="147">
        <f>'[3]План 2024'!$D23</f>
        <v>0</v>
      </c>
      <c r="I28" s="155">
        <f>'[3]План 2024'!$E23</f>
        <v>0</v>
      </c>
      <c r="J28" s="13">
        <f t="shared" si="0"/>
        <v>0</v>
      </c>
      <c r="K28" s="56">
        <f t="shared" si="1"/>
        <v>0</v>
      </c>
      <c r="L28" s="5"/>
      <c r="M28" s="5"/>
      <c r="N28" s="5"/>
      <c r="O28" s="74"/>
      <c r="P28" s="5"/>
      <c r="Q28" s="14"/>
      <c r="R28" s="15"/>
    </row>
    <row r="29" spans="1:18" x14ac:dyDescent="0.25">
      <c r="A29" s="9">
        <v>16</v>
      </c>
      <c r="B29" s="37" t="s">
        <v>76</v>
      </c>
      <c r="C29" s="10" t="s">
        <v>153</v>
      </c>
      <c r="D29" s="147">
        <f>'[1]План 2024'!$D24</f>
        <v>0</v>
      </c>
      <c r="E29" s="155">
        <f>'[1]План 2024'!$E24</f>
        <v>0</v>
      </c>
      <c r="F29" s="12">
        <f>'[2]СВОД по МО'!$EK31</f>
        <v>0</v>
      </c>
      <c r="G29" s="12">
        <f>'[2]СВОД по МО'!$EO31</f>
        <v>0</v>
      </c>
      <c r="H29" s="147">
        <f>'[3]План 2024'!$D24</f>
        <v>0</v>
      </c>
      <c r="I29" s="155">
        <f>'[3]План 2024'!$E24</f>
        <v>0</v>
      </c>
      <c r="J29" s="13">
        <f t="shared" si="0"/>
        <v>0</v>
      </c>
      <c r="K29" s="56">
        <f t="shared" si="1"/>
        <v>0</v>
      </c>
      <c r="L29" s="5"/>
      <c r="M29" s="5"/>
      <c r="N29" s="5"/>
      <c r="O29" s="74"/>
      <c r="P29" s="5"/>
      <c r="Q29" s="14"/>
      <c r="R29" s="15"/>
    </row>
    <row r="30" spans="1:18" x14ac:dyDescent="0.25">
      <c r="A30" s="9">
        <v>17</v>
      </c>
      <c r="B30" s="37" t="s">
        <v>77</v>
      </c>
      <c r="C30" s="10" t="s">
        <v>154</v>
      </c>
      <c r="D30" s="147">
        <f>'[1]План 2024'!$D25</f>
        <v>0</v>
      </c>
      <c r="E30" s="155">
        <f>'[1]План 2024'!$E25</f>
        <v>0</v>
      </c>
      <c r="F30" s="12">
        <f>'[2]СВОД по МО'!$EK32</f>
        <v>0</v>
      </c>
      <c r="G30" s="12">
        <f>'[2]СВОД по МО'!$EO32</f>
        <v>0</v>
      </c>
      <c r="H30" s="147">
        <f>'[3]План 2024'!$D25</f>
        <v>0</v>
      </c>
      <c r="I30" s="155">
        <f>'[3]План 2024'!$E25</f>
        <v>0</v>
      </c>
      <c r="J30" s="13">
        <f t="shared" si="0"/>
        <v>0</v>
      </c>
      <c r="K30" s="56">
        <f t="shared" si="1"/>
        <v>0</v>
      </c>
      <c r="L30" s="5"/>
      <c r="M30" s="5"/>
      <c r="N30" s="5"/>
      <c r="O30" s="74"/>
      <c r="P30" s="5"/>
      <c r="Q30" s="14"/>
      <c r="R30" s="15"/>
    </row>
    <row r="31" spans="1:18" x14ac:dyDescent="0.25">
      <c r="A31" s="9">
        <v>18</v>
      </c>
      <c r="B31" s="37" t="s">
        <v>78</v>
      </c>
      <c r="C31" s="10" t="s">
        <v>79</v>
      </c>
      <c r="D31" s="147">
        <f>'[1]План 2024'!$D26</f>
        <v>0</v>
      </c>
      <c r="E31" s="155">
        <f>'[1]План 2024'!$E26</f>
        <v>0</v>
      </c>
      <c r="F31" s="12">
        <f>'[2]СВОД по МО'!$EK33</f>
        <v>0</v>
      </c>
      <c r="G31" s="12">
        <f>'[2]СВОД по МО'!$EO33</f>
        <v>0</v>
      </c>
      <c r="H31" s="147">
        <f>'[3]План 2024'!$D26</f>
        <v>0</v>
      </c>
      <c r="I31" s="155">
        <f>'[3]План 2024'!$E26</f>
        <v>0</v>
      </c>
      <c r="J31" s="13"/>
      <c r="K31" s="56"/>
      <c r="L31" s="5"/>
      <c r="M31" s="5"/>
      <c r="N31" s="5"/>
      <c r="O31" s="74"/>
      <c r="P31" s="5"/>
      <c r="Q31" s="14"/>
      <c r="R31" s="15"/>
    </row>
    <row r="32" spans="1:18" x14ac:dyDescent="0.25">
      <c r="A32" s="9">
        <v>19</v>
      </c>
      <c r="B32" s="37" t="s">
        <v>80</v>
      </c>
      <c r="C32" s="10" t="s">
        <v>155</v>
      </c>
      <c r="D32" s="147">
        <f>'[1]План 2024'!$D27</f>
        <v>0</v>
      </c>
      <c r="E32" s="155">
        <f>'[1]План 2024'!$E27</f>
        <v>0</v>
      </c>
      <c r="F32" s="12">
        <f>'[2]СВОД по МО'!$EK34</f>
        <v>0</v>
      </c>
      <c r="G32" s="12">
        <f>'[2]СВОД по МО'!$EO34</f>
        <v>0</v>
      </c>
      <c r="H32" s="147">
        <f>'[3]План 2024'!$D27</f>
        <v>0</v>
      </c>
      <c r="I32" s="155">
        <f>'[3]План 2024'!$E27</f>
        <v>0</v>
      </c>
      <c r="J32" s="13">
        <f t="shared" si="0"/>
        <v>0</v>
      </c>
      <c r="K32" s="56">
        <f t="shared" si="1"/>
        <v>0</v>
      </c>
      <c r="L32" s="5"/>
      <c r="M32" s="5"/>
      <c r="N32" s="5"/>
      <c r="O32" s="74"/>
      <c r="P32" s="5"/>
      <c r="Q32" s="14"/>
      <c r="R32" s="15"/>
    </row>
    <row r="33" spans="1:18" x14ac:dyDescent="0.25">
      <c r="A33" s="9">
        <v>20</v>
      </c>
      <c r="B33" s="37" t="s">
        <v>81</v>
      </c>
      <c r="C33" s="10" t="s">
        <v>156</v>
      </c>
      <c r="D33" s="147">
        <f>'[1]План 2024'!$D28</f>
        <v>1484</v>
      </c>
      <c r="E33" s="155">
        <f>'[1]План 2024'!$E28</f>
        <v>43526.52</v>
      </c>
      <c r="F33" s="12">
        <f>'[2]СВОД по МО'!$EK35</f>
        <v>1165</v>
      </c>
      <c r="G33" s="12">
        <f>'[2]СВОД по МО'!$EO35</f>
        <v>25595.750380000001</v>
      </c>
      <c r="H33" s="147">
        <f>'[3]План 2024'!$D28</f>
        <v>2316</v>
      </c>
      <c r="I33" s="155">
        <f>'[3]План 2024'!$E28</f>
        <v>43526.52</v>
      </c>
      <c r="J33" s="13">
        <f t="shared" si="0"/>
        <v>832</v>
      </c>
      <c r="K33" s="56">
        <f t="shared" si="1"/>
        <v>0</v>
      </c>
      <c r="L33" s="5">
        <v>832</v>
      </c>
      <c r="M33" s="45">
        <v>348.77</v>
      </c>
      <c r="N33" s="5"/>
      <c r="O33" s="74"/>
      <c r="P33" s="5"/>
      <c r="Q33" s="14"/>
      <c r="R33" s="15"/>
    </row>
    <row r="34" spans="1:18" x14ac:dyDescent="0.25">
      <c r="A34" s="9">
        <v>21</v>
      </c>
      <c r="B34" s="37" t="s">
        <v>82</v>
      </c>
      <c r="C34" s="10" t="s">
        <v>83</v>
      </c>
      <c r="D34" s="147">
        <f>'[1]План 2024'!$D29</f>
        <v>1915</v>
      </c>
      <c r="E34" s="155">
        <f>'[1]План 2024'!$E29</f>
        <v>24125.32</v>
      </c>
      <c r="F34" s="12">
        <f>'[2]СВОД по МО'!$EK36</f>
        <v>1190</v>
      </c>
      <c r="G34" s="12">
        <f>'[2]СВОД по МО'!$EO36</f>
        <v>14041.77771</v>
      </c>
      <c r="H34" s="147">
        <f>'[3]План 2024'!$D29</f>
        <v>1915</v>
      </c>
      <c r="I34" s="155">
        <f>'[3]План 2024'!$E29</f>
        <v>24125.32</v>
      </c>
      <c r="J34" s="13">
        <f t="shared" si="0"/>
        <v>0</v>
      </c>
      <c r="K34" s="56">
        <f t="shared" si="1"/>
        <v>0</v>
      </c>
      <c r="L34" s="5"/>
      <c r="M34" s="5"/>
      <c r="N34" s="5"/>
      <c r="O34" s="74"/>
      <c r="P34" s="5"/>
      <c r="Q34" s="14"/>
      <c r="R34" s="15"/>
    </row>
    <row r="35" spans="1:18" x14ac:dyDescent="0.25">
      <c r="A35" s="9">
        <v>22</v>
      </c>
      <c r="B35" s="37" t="s">
        <v>84</v>
      </c>
      <c r="C35" s="10" t="s">
        <v>85</v>
      </c>
      <c r="D35" s="147">
        <f>'[1]План 2024'!$D30</f>
        <v>361</v>
      </c>
      <c r="E35" s="155">
        <f>'[1]План 2024'!$E30</f>
        <v>19155.5</v>
      </c>
      <c r="F35" s="12">
        <f>'[2]СВОД по МО'!$EK37</f>
        <v>150</v>
      </c>
      <c r="G35" s="12">
        <f>'[2]СВОД по МО'!$EO37</f>
        <v>11022.92899</v>
      </c>
      <c r="H35" s="147">
        <f>'[3]План 2024'!$D30</f>
        <v>361</v>
      </c>
      <c r="I35" s="155">
        <f>'[3]План 2024'!$E30</f>
        <v>19155.5</v>
      </c>
      <c r="J35" s="13">
        <f t="shared" si="0"/>
        <v>0</v>
      </c>
      <c r="K35" s="56">
        <f t="shared" si="1"/>
        <v>0</v>
      </c>
      <c r="L35" s="5"/>
      <c r="M35" s="5"/>
      <c r="N35" s="5"/>
      <c r="O35" s="74"/>
      <c r="P35" s="5"/>
      <c r="Q35" s="14"/>
      <c r="R35" s="15"/>
    </row>
    <row r="36" spans="1:18" x14ac:dyDescent="0.25">
      <c r="A36" s="9">
        <v>23</v>
      </c>
      <c r="B36" s="37" t="s">
        <v>86</v>
      </c>
      <c r="C36" s="10" t="s">
        <v>157</v>
      </c>
      <c r="D36" s="147">
        <f>'[1]План 2024'!$D31</f>
        <v>737</v>
      </c>
      <c r="E36" s="155">
        <f>'[1]План 2024'!$E31</f>
        <v>23291.74</v>
      </c>
      <c r="F36" s="12">
        <f>'[2]СВОД по МО'!$EK38</f>
        <v>652</v>
      </c>
      <c r="G36" s="12">
        <f>'[2]СВОД по МО'!$EO38</f>
        <v>13375.376819999999</v>
      </c>
      <c r="H36" s="147">
        <f>'[3]План 2024'!$D31</f>
        <v>1100</v>
      </c>
      <c r="I36" s="155">
        <f>'[3]План 2024'!$E31</f>
        <v>23291.74</v>
      </c>
      <c r="J36" s="13">
        <f t="shared" si="0"/>
        <v>363</v>
      </c>
      <c r="K36" s="56">
        <f t="shared" si="1"/>
        <v>0</v>
      </c>
      <c r="L36" s="5">
        <v>363</v>
      </c>
      <c r="M36" s="5">
        <v>11472.05</v>
      </c>
      <c r="N36" s="5"/>
      <c r="O36" s="74"/>
      <c r="P36" s="5"/>
      <c r="Q36" s="14"/>
      <c r="R36" s="15"/>
    </row>
    <row r="37" spans="1:18" x14ac:dyDescent="0.25">
      <c r="A37" s="9">
        <v>24</v>
      </c>
      <c r="B37" s="37" t="s">
        <v>87</v>
      </c>
      <c r="C37" s="10" t="s">
        <v>158</v>
      </c>
      <c r="D37" s="147">
        <f>'[1]План 2024'!$D32</f>
        <v>543</v>
      </c>
      <c r="E37" s="155">
        <f>'[1]План 2024'!$E32</f>
        <v>11800.46</v>
      </c>
      <c r="F37" s="12">
        <f>'[2]СВОД по МО'!$EK39</f>
        <v>256</v>
      </c>
      <c r="G37" s="12">
        <f>'[2]СВОД по МО'!$EO39</f>
        <v>6873.3570099999997</v>
      </c>
      <c r="H37" s="147">
        <f>'[3]План 2024'!$D32</f>
        <v>543</v>
      </c>
      <c r="I37" s="155">
        <f>'[3]План 2024'!$E32</f>
        <v>11800.46</v>
      </c>
      <c r="J37" s="13">
        <f t="shared" si="0"/>
        <v>0</v>
      </c>
      <c r="K37" s="56">
        <f t="shared" si="1"/>
        <v>0</v>
      </c>
      <c r="L37" s="5"/>
      <c r="M37" s="5"/>
      <c r="N37" s="5"/>
      <c r="O37" s="74"/>
      <c r="P37" s="5"/>
      <c r="Q37" s="14"/>
      <c r="R37" s="15"/>
    </row>
    <row r="38" spans="1:18" x14ac:dyDescent="0.25">
      <c r="A38" s="9">
        <v>25</v>
      </c>
      <c r="B38" s="37" t="s">
        <v>88</v>
      </c>
      <c r="C38" s="10" t="s">
        <v>89</v>
      </c>
      <c r="D38" s="147">
        <f>'[1]План 2024'!$D33</f>
        <v>570</v>
      </c>
      <c r="E38" s="155">
        <f>'[1]План 2024'!$E33</f>
        <v>13506.189999999999</v>
      </c>
      <c r="F38" s="12">
        <f>'[2]СВОД по МО'!$EK40</f>
        <v>244</v>
      </c>
      <c r="G38" s="12">
        <f>'[2]СВОД по МО'!$EO40</f>
        <v>7871.0635600000005</v>
      </c>
      <c r="H38" s="147">
        <f>'[3]План 2024'!$D33</f>
        <v>570</v>
      </c>
      <c r="I38" s="155">
        <f>'[3]План 2024'!$E33</f>
        <v>13506.189999999999</v>
      </c>
      <c r="J38" s="13">
        <f t="shared" si="0"/>
        <v>0</v>
      </c>
      <c r="K38" s="56">
        <f t="shared" si="1"/>
        <v>0</v>
      </c>
      <c r="L38" s="5"/>
      <c r="M38" s="5"/>
      <c r="N38" s="5"/>
      <c r="O38" s="74"/>
      <c r="P38" s="5"/>
      <c r="Q38" s="14"/>
      <c r="R38" s="15"/>
    </row>
    <row r="39" spans="1:18" x14ac:dyDescent="0.25">
      <c r="A39" s="9">
        <v>26</v>
      </c>
      <c r="B39" s="37" t="s">
        <v>90</v>
      </c>
      <c r="C39" s="10" t="s">
        <v>159</v>
      </c>
      <c r="D39" s="147">
        <f>'[1]План 2024'!$D34</f>
        <v>4950</v>
      </c>
      <c r="E39" s="155">
        <f>'[1]План 2024'!$E34</f>
        <v>116500.82</v>
      </c>
      <c r="F39" s="12">
        <f>'[2]СВОД по МО'!$EK41</f>
        <v>2043</v>
      </c>
      <c r="G39" s="12">
        <f>'[2]СВОД по МО'!$EO41</f>
        <v>68105.126749999996</v>
      </c>
      <c r="H39" s="147">
        <f>'[3]План 2024'!$D34</f>
        <v>4950</v>
      </c>
      <c r="I39" s="155">
        <f>'[3]План 2024'!$E34</f>
        <v>116500.82</v>
      </c>
      <c r="J39" s="13">
        <f t="shared" si="0"/>
        <v>0</v>
      </c>
      <c r="K39" s="56">
        <f t="shared" si="1"/>
        <v>0</v>
      </c>
      <c r="L39" s="5">
        <v>-1450</v>
      </c>
      <c r="M39" s="5"/>
      <c r="N39" s="5"/>
      <c r="O39" s="74"/>
      <c r="P39" s="5"/>
      <c r="Q39" s="14"/>
      <c r="R39" s="15"/>
    </row>
    <row r="40" spans="1:18" x14ac:dyDescent="0.25">
      <c r="A40" s="9">
        <v>27</v>
      </c>
      <c r="B40" s="37" t="s">
        <v>91</v>
      </c>
      <c r="C40" s="10" t="s">
        <v>160</v>
      </c>
      <c r="D40" s="147">
        <f>'[1]План 2024'!$D35</f>
        <v>0</v>
      </c>
      <c r="E40" s="155">
        <f>'[1]План 2024'!$E35</f>
        <v>0</v>
      </c>
      <c r="F40" s="12">
        <f>'[2]СВОД по МО'!$EK42</f>
        <v>0</v>
      </c>
      <c r="G40" s="12">
        <f>'[2]СВОД по МО'!$EO42</f>
        <v>0</v>
      </c>
      <c r="H40" s="147">
        <f>'[3]План 2024'!$D35</f>
        <v>0</v>
      </c>
      <c r="I40" s="155">
        <f>'[3]План 2024'!$E35</f>
        <v>0</v>
      </c>
      <c r="J40" s="13">
        <f t="shared" si="0"/>
        <v>0</v>
      </c>
      <c r="K40" s="56">
        <f t="shared" si="1"/>
        <v>0</v>
      </c>
      <c r="L40" s="5"/>
      <c r="M40" s="5"/>
      <c r="N40" s="5"/>
      <c r="O40" s="74"/>
      <c r="P40" s="5"/>
      <c r="Q40" s="14"/>
      <c r="R40" s="15"/>
    </row>
    <row r="41" spans="1:18" x14ac:dyDescent="0.25">
      <c r="A41" s="9">
        <v>28</v>
      </c>
      <c r="B41" s="37" t="s">
        <v>92</v>
      </c>
      <c r="C41" s="10" t="s">
        <v>93</v>
      </c>
      <c r="D41" s="147">
        <f>'[1]План 2024'!$D36</f>
        <v>1325</v>
      </c>
      <c r="E41" s="155">
        <f>'[1]План 2024'!$E36</f>
        <v>22045.89</v>
      </c>
      <c r="F41" s="12">
        <f>'[2]СВОД по МО'!$EK43</f>
        <v>704</v>
      </c>
      <c r="G41" s="12">
        <f>'[2]СВОД по МО'!$EO43</f>
        <v>12650.387889999998</v>
      </c>
      <c r="H41" s="147">
        <f>'[3]План 2024'!$D36</f>
        <v>1325</v>
      </c>
      <c r="I41" s="155">
        <f>'[3]План 2024'!$E36</f>
        <v>22045.89</v>
      </c>
      <c r="J41" s="13">
        <f t="shared" si="0"/>
        <v>0</v>
      </c>
      <c r="K41" s="56">
        <f t="shared" si="1"/>
        <v>0</v>
      </c>
      <c r="L41" s="5"/>
      <c r="M41" s="5"/>
      <c r="N41" s="5"/>
      <c r="O41" s="74"/>
      <c r="P41" s="5"/>
      <c r="Q41" s="14"/>
      <c r="R41" s="15"/>
    </row>
    <row r="42" spans="1:18" x14ac:dyDescent="0.25">
      <c r="A42" s="9">
        <v>29</v>
      </c>
      <c r="B42" s="37" t="s">
        <v>94</v>
      </c>
      <c r="C42" s="10" t="s">
        <v>161</v>
      </c>
      <c r="D42" s="147">
        <f>'[1]План 2024'!$D37</f>
        <v>687</v>
      </c>
      <c r="E42" s="155">
        <f>'[1]План 2024'!$E37</f>
        <v>19508.199999999997</v>
      </c>
      <c r="F42" s="12">
        <f>'[2]СВОД по МО'!$EK44</f>
        <v>322</v>
      </c>
      <c r="G42" s="12">
        <f>'[2]СВОД по МО'!$EO44</f>
        <v>11294.88092</v>
      </c>
      <c r="H42" s="147">
        <f>'[3]План 2024'!$D37</f>
        <v>560</v>
      </c>
      <c r="I42" s="155">
        <f>'[3]План 2024'!$E37</f>
        <v>19508.199999999997</v>
      </c>
      <c r="J42" s="13">
        <f t="shared" si="0"/>
        <v>-127</v>
      </c>
      <c r="K42" s="56">
        <f t="shared" si="1"/>
        <v>0</v>
      </c>
      <c r="L42" s="5">
        <v>-127</v>
      </c>
      <c r="M42" s="5"/>
      <c r="N42" s="5"/>
      <c r="O42" s="74"/>
      <c r="P42" s="5"/>
      <c r="Q42" s="14"/>
      <c r="R42" s="15"/>
    </row>
    <row r="43" spans="1:18" x14ac:dyDescent="0.25">
      <c r="A43" s="9">
        <v>30</v>
      </c>
      <c r="B43" s="37" t="s">
        <v>95</v>
      </c>
      <c r="C43" s="10" t="s">
        <v>162</v>
      </c>
      <c r="D43" s="147">
        <f>'[1]План 2024'!$D38</f>
        <v>971</v>
      </c>
      <c r="E43" s="155">
        <f>'[1]План 2024'!$E38</f>
        <v>20176.59</v>
      </c>
      <c r="F43" s="12">
        <f>'[2]СВОД по МО'!$EK45</f>
        <v>278</v>
      </c>
      <c r="G43" s="12">
        <f>'[2]СВОД по МО'!$EO45</f>
        <v>11891.10763</v>
      </c>
      <c r="H43" s="147">
        <f>'[3]План 2024'!$D38</f>
        <v>971</v>
      </c>
      <c r="I43" s="155">
        <f>'[3]План 2024'!$E38</f>
        <v>20176.59</v>
      </c>
      <c r="J43" s="13">
        <f t="shared" si="0"/>
        <v>0</v>
      </c>
      <c r="K43" s="56">
        <f t="shared" si="1"/>
        <v>0</v>
      </c>
      <c r="L43" s="5"/>
      <c r="M43" s="5"/>
      <c r="N43" s="5"/>
      <c r="O43" s="74"/>
      <c r="P43" s="5"/>
      <c r="Q43" s="14"/>
      <c r="R43" s="15"/>
    </row>
    <row r="44" spans="1:18" x14ac:dyDescent="0.25">
      <c r="A44" s="9">
        <v>31</v>
      </c>
      <c r="B44" s="37" t="s">
        <v>96</v>
      </c>
      <c r="C44" s="10" t="s">
        <v>97</v>
      </c>
      <c r="D44" s="147">
        <f>'[1]План 2024'!$D39</f>
        <v>371</v>
      </c>
      <c r="E44" s="155">
        <f>'[1]План 2024'!$E39</f>
        <v>9858.7099999999991</v>
      </c>
      <c r="F44" s="12">
        <f>'[2]СВОД по МО'!$EK46</f>
        <v>180</v>
      </c>
      <c r="G44" s="12">
        <f>'[2]СВОД по МО'!$EO46</f>
        <v>5776.4515799999999</v>
      </c>
      <c r="H44" s="147">
        <f>'[3]План 2024'!$D39</f>
        <v>371</v>
      </c>
      <c r="I44" s="155">
        <f>'[3]План 2024'!$E39</f>
        <v>9858.7099999999991</v>
      </c>
      <c r="J44" s="13">
        <f t="shared" si="0"/>
        <v>0</v>
      </c>
      <c r="K44" s="56">
        <f t="shared" si="1"/>
        <v>0</v>
      </c>
      <c r="L44" s="5"/>
      <c r="M44" s="5"/>
      <c r="N44" s="5"/>
      <c r="O44" s="74"/>
      <c r="P44" s="5"/>
      <c r="Q44" s="14"/>
      <c r="R44" s="15"/>
    </row>
    <row r="45" spans="1:18" x14ac:dyDescent="0.25">
      <c r="A45" s="9">
        <v>32</v>
      </c>
      <c r="B45" s="37" t="s">
        <v>98</v>
      </c>
      <c r="C45" s="10" t="s">
        <v>99</v>
      </c>
      <c r="D45" s="147">
        <f>'[1]План 2024'!$D40</f>
        <v>0</v>
      </c>
      <c r="E45" s="155">
        <f>'[1]План 2024'!$E40</f>
        <v>0</v>
      </c>
      <c r="F45" s="12"/>
      <c r="G45" s="12"/>
      <c r="H45" s="147">
        <f>'[3]План 2024'!$D40</f>
        <v>0</v>
      </c>
      <c r="I45" s="155">
        <f>'[3]План 2024'!$E40</f>
        <v>0</v>
      </c>
      <c r="J45" s="13">
        <f t="shared" si="0"/>
        <v>0</v>
      </c>
      <c r="K45" s="56">
        <f t="shared" si="1"/>
        <v>0</v>
      </c>
      <c r="L45" s="5"/>
      <c r="M45" s="5"/>
      <c r="N45" s="5"/>
      <c r="O45" s="74"/>
      <c r="P45" s="5"/>
      <c r="Q45" s="14"/>
      <c r="R45" s="15"/>
    </row>
    <row r="46" spans="1:18" x14ac:dyDescent="0.25">
      <c r="A46" s="9">
        <v>33</v>
      </c>
      <c r="B46" s="37" t="s">
        <v>100</v>
      </c>
      <c r="C46" s="10" t="s">
        <v>101</v>
      </c>
      <c r="D46" s="147">
        <f>'[1]План 2024'!$D41</f>
        <v>0</v>
      </c>
      <c r="E46" s="155">
        <f>'[1]План 2024'!$E41</f>
        <v>0</v>
      </c>
      <c r="F46" s="12">
        <f>'[2]СВОД по МО'!$EK47</f>
        <v>0</v>
      </c>
      <c r="G46" s="12">
        <f>'[2]СВОД по МО'!$EO47</f>
        <v>0</v>
      </c>
      <c r="H46" s="147">
        <f>'[3]План 2024'!$D41</f>
        <v>0</v>
      </c>
      <c r="I46" s="155">
        <f>'[3]План 2024'!$E41</f>
        <v>0</v>
      </c>
      <c r="J46" s="13">
        <f t="shared" ref="J46:J69" si="2">H46-D46</f>
        <v>0</v>
      </c>
      <c r="K46" s="56">
        <f t="shared" ref="K46:K69" si="3">I46-E46</f>
        <v>0</v>
      </c>
      <c r="L46" s="5"/>
      <c r="M46" s="5"/>
      <c r="N46" s="5"/>
      <c r="O46" s="74"/>
      <c r="P46" s="5"/>
      <c r="Q46" s="14"/>
      <c r="R46" s="15"/>
    </row>
    <row r="47" spans="1:18" x14ac:dyDescent="0.25">
      <c r="A47" s="9">
        <v>34</v>
      </c>
      <c r="B47" s="37" t="s">
        <v>102</v>
      </c>
      <c r="C47" s="10" t="s">
        <v>103</v>
      </c>
      <c r="D47" s="147">
        <f>'[1]План 2024'!$D42</f>
        <v>0</v>
      </c>
      <c r="E47" s="155">
        <f>'[1]План 2024'!$E42</f>
        <v>0</v>
      </c>
      <c r="F47" s="12">
        <f>'[2]СВОД по МО'!$EK48</f>
        <v>0</v>
      </c>
      <c r="G47" s="12">
        <f>'[2]СВОД по МО'!$EO48</f>
        <v>0</v>
      </c>
      <c r="H47" s="147">
        <f>'[3]План 2024'!$D42</f>
        <v>0</v>
      </c>
      <c r="I47" s="155">
        <f>'[3]План 2024'!$E42</f>
        <v>0</v>
      </c>
      <c r="J47" s="13">
        <f t="shared" si="2"/>
        <v>0</v>
      </c>
      <c r="K47" s="56">
        <f t="shared" si="3"/>
        <v>0</v>
      </c>
      <c r="L47" s="5"/>
      <c r="M47" s="5"/>
      <c r="N47" s="5"/>
      <c r="O47" s="74"/>
      <c r="P47" s="5"/>
      <c r="Q47" s="14"/>
      <c r="R47" s="15"/>
    </row>
    <row r="48" spans="1:18" x14ac:dyDescent="0.25">
      <c r="A48" s="9">
        <v>35</v>
      </c>
      <c r="B48" s="37" t="s">
        <v>104</v>
      </c>
      <c r="C48" s="10" t="s">
        <v>163</v>
      </c>
      <c r="D48" s="147">
        <f>'[1]План 2024'!$D43</f>
        <v>0</v>
      </c>
      <c r="E48" s="155">
        <f>'[1]План 2024'!$E43</f>
        <v>0</v>
      </c>
      <c r="F48" s="12">
        <f>'[2]СВОД по МО'!$EK49</f>
        <v>0</v>
      </c>
      <c r="G48" s="12">
        <f>'[2]СВОД по МО'!$EO49</f>
        <v>0</v>
      </c>
      <c r="H48" s="147">
        <f>'[3]План 2024'!$D43</f>
        <v>0</v>
      </c>
      <c r="I48" s="155">
        <f>'[3]План 2024'!$E43</f>
        <v>0</v>
      </c>
      <c r="J48" s="13">
        <f t="shared" si="2"/>
        <v>0</v>
      </c>
      <c r="K48" s="56">
        <f t="shared" si="3"/>
        <v>0</v>
      </c>
      <c r="L48" s="5"/>
      <c r="M48" s="5"/>
      <c r="N48" s="5"/>
      <c r="O48" s="74"/>
      <c r="P48" s="5"/>
      <c r="Q48" s="14"/>
      <c r="R48" s="15"/>
    </row>
    <row r="49" spans="1:18" x14ac:dyDescent="0.25">
      <c r="A49" s="9">
        <v>36</v>
      </c>
      <c r="B49" s="37" t="s">
        <v>105</v>
      </c>
      <c r="C49" s="10" t="s">
        <v>164</v>
      </c>
      <c r="D49" s="147">
        <f>'[1]План 2024'!$D44</f>
        <v>1440</v>
      </c>
      <c r="E49" s="155">
        <f>'[1]План 2024'!$E44</f>
        <v>14221.33</v>
      </c>
      <c r="F49" s="12">
        <f>'[2]СВОД по МО'!$EK50</f>
        <v>842</v>
      </c>
      <c r="G49" s="12">
        <f>'[2]СВОД по МО'!$EO50</f>
        <v>8504.5270700000001</v>
      </c>
      <c r="H49" s="147">
        <f>'[3]План 2024'!$D44</f>
        <v>1440</v>
      </c>
      <c r="I49" s="155">
        <f>'[3]План 2024'!$E44</f>
        <v>14221.33</v>
      </c>
      <c r="J49" s="13">
        <f t="shared" si="2"/>
        <v>0</v>
      </c>
      <c r="K49" s="56">
        <f t="shared" si="3"/>
        <v>0</v>
      </c>
      <c r="L49" s="5"/>
      <c r="M49" s="5"/>
      <c r="N49" s="5"/>
      <c r="O49" s="74"/>
      <c r="P49" s="5"/>
      <c r="Q49" s="14"/>
      <c r="R49" s="15"/>
    </row>
    <row r="50" spans="1:18" x14ac:dyDescent="0.25">
      <c r="A50" s="9">
        <v>37</v>
      </c>
      <c r="B50" s="37" t="s">
        <v>106</v>
      </c>
      <c r="C50" s="10" t="s">
        <v>107</v>
      </c>
      <c r="D50" s="147">
        <f>'[1]План 2024'!$D45</f>
        <v>13822</v>
      </c>
      <c r="E50" s="155">
        <f>'[1]План 2024'!$E45</f>
        <v>196909.99</v>
      </c>
      <c r="F50" s="12">
        <f>'[2]СВОД по МО'!$EK51</f>
        <v>8448</v>
      </c>
      <c r="G50" s="12">
        <f>'[2]СВОД по МО'!$EO51</f>
        <v>117172.18986</v>
      </c>
      <c r="H50" s="147">
        <f>'[3]План 2024'!$D45</f>
        <v>13822</v>
      </c>
      <c r="I50" s="155">
        <f>'[3]План 2024'!$E45</f>
        <v>196909.99</v>
      </c>
      <c r="J50" s="13">
        <f t="shared" si="2"/>
        <v>0</v>
      </c>
      <c r="K50" s="56">
        <f t="shared" si="3"/>
        <v>0</v>
      </c>
      <c r="L50" s="5"/>
      <c r="M50" s="5"/>
      <c r="N50" s="5"/>
      <c r="O50" s="74"/>
      <c r="P50" s="5"/>
      <c r="Q50" s="14"/>
      <c r="R50" s="15"/>
    </row>
    <row r="51" spans="1:18" x14ac:dyDescent="0.25">
      <c r="A51" s="9">
        <v>38</v>
      </c>
      <c r="B51" s="37" t="s">
        <v>108</v>
      </c>
      <c r="C51" s="10" t="s">
        <v>109</v>
      </c>
      <c r="D51" s="147">
        <f>'[1]План 2024'!$D46</f>
        <v>51637</v>
      </c>
      <c r="E51" s="155">
        <f>'[1]План 2024'!$E46</f>
        <v>568341.60999999987</v>
      </c>
      <c r="F51" s="12">
        <f>'[2]СВОД по МО'!$EK52</f>
        <v>25516</v>
      </c>
      <c r="G51" s="12">
        <f>'[2]СВОД по МО'!$EO52</f>
        <v>330719.04207999998</v>
      </c>
      <c r="H51" s="147">
        <f>'[3]План 2024'!$D46</f>
        <v>50569</v>
      </c>
      <c r="I51" s="155">
        <f>'[3]План 2024'!$E46</f>
        <v>568341.60999999987</v>
      </c>
      <c r="J51" s="13">
        <f t="shared" si="2"/>
        <v>-1068</v>
      </c>
      <c r="K51" s="56">
        <f t="shared" si="3"/>
        <v>0</v>
      </c>
      <c r="L51" s="5">
        <v>-2987</v>
      </c>
      <c r="M51" s="5"/>
      <c r="N51" s="5">
        <v>-1068</v>
      </c>
      <c r="O51" s="74"/>
      <c r="P51" s="5"/>
      <c r="Q51" s="14"/>
      <c r="R51" s="15"/>
    </row>
    <row r="52" spans="1:18" x14ac:dyDescent="0.25">
      <c r="A52" s="9">
        <v>39</v>
      </c>
      <c r="B52" s="37" t="s">
        <v>110</v>
      </c>
      <c r="C52" s="10" t="s">
        <v>111</v>
      </c>
      <c r="D52" s="147">
        <f>'[1]План 2024'!$D47</f>
        <v>0</v>
      </c>
      <c r="E52" s="155">
        <f>'[1]План 2024'!$E47</f>
        <v>0</v>
      </c>
      <c r="F52" s="12">
        <f>'[2]СВОД по МО'!$EK53</f>
        <v>0</v>
      </c>
      <c r="G52" s="12">
        <f>'[2]СВОД по МО'!$EO53</f>
        <v>0</v>
      </c>
      <c r="H52" s="147">
        <f>'[3]План 2024'!$D47</f>
        <v>0</v>
      </c>
      <c r="I52" s="155">
        <f>'[3]План 2024'!$E47</f>
        <v>0</v>
      </c>
      <c r="J52" s="13">
        <f t="shared" si="2"/>
        <v>0</v>
      </c>
      <c r="K52" s="56">
        <f t="shared" si="3"/>
        <v>0</v>
      </c>
      <c r="L52" s="5"/>
      <c r="M52" s="5"/>
      <c r="N52" s="5"/>
      <c r="O52" s="74"/>
      <c r="P52" s="5"/>
      <c r="Q52" s="14"/>
      <c r="R52" s="15"/>
    </row>
    <row r="53" spans="1:18" x14ac:dyDescent="0.25">
      <c r="A53" s="9">
        <v>40</v>
      </c>
      <c r="B53" s="37" t="s">
        <v>112</v>
      </c>
      <c r="C53" s="10" t="s">
        <v>113</v>
      </c>
      <c r="D53" s="147">
        <f>'[1]План 2024'!$D48</f>
        <v>0</v>
      </c>
      <c r="E53" s="155">
        <f>'[1]План 2024'!$E48</f>
        <v>0</v>
      </c>
      <c r="F53" s="12">
        <f>'[2]СВОД по МО'!$EK$73</f>
        <v>0</v>
      </c>
      <c r="G53" s="12">
        <f>'[2]СВОД по МО'!$EO$73</f>
        <v>0</v>
      </c>
      <c r="H53" s="147">
        <f>'[3]План 2024'!$D48</f>
        <v>0</v>
      </c>
      <c r="I53" s="155">
        <f>'[3]План 2024'!$E48</f>
        <v>0</v>
      </c>
      <c r="J53" s="13">
        <f t="shared" si="2"/>
        <v>0</v>
      </c>
      <c r="K53" s="56">
        <f t="shared" si="3"/>
        <v>0</v>
      </c>
      <c r="L53" s="5"/>
      <c r="M53" s="5"/>
      <c r="N53" s="5"/>
      <c r="O53" s="74"/>
      <c r="P53" s="5"/>
      <c r="Q53" s="14"/>
      <c r="R53" s="15"/>
    </row>
    <row r="54" spans="1:18" x14ac:dyDescent="0.25">
      <c r="A54" s="9">
        <v>41</v>
      </c>
      <c r="B54" s="37" t="s">
        <v>114</v>
      </c>
      <c r="C54" s="10" t="s">
        <v>115</v>
      </c>
      <c r="D54" s="147">
        <f>'[1]План 2024'!$D49</f>
        <v>0</v>
      </c>
      <c r="E54" s="155">
        <f>'[1]План 2024'!$E49</f>
        <v>0</v>
      </c>
      <c r="F54" s="12">
        <f>'[2]СВОД по МО'!$EK$55</f>
        <v>0</v>
      </c>
      <c r="G54" s="12">
        <f>'[2]СВОД по МО'!$EO$55</f>
        <v>0</v>
      </c>
      <c r="H54" s="147">
        <f>'[3]План 2024'!$D49</f>
        <v>0</v>
      </c>
      <c r="I54" s="155">
        <f>'[3]План 2024'!$E49</f>
        <v>0</v>
      </c>
      <c r="J54" s="13">
        <f t="shared" si="2"/>
        <v>0</v>
      </c>
      <c r="K54" s="56">
        <f t="shared" si="3"/>
        <v>0</v>
      </c>
      <c r="L54" s="5"/>
      <c r="M54" s="5"/>
      <c r="N54" s="5"/>
      <c r="O54" s="74"/>
      <c r="P54" s="5"/>
      <c r="Q54" s="14"/>
      <c r="R54" s="15"/>
    </row>
    <row r="55" spans="1:18" x14ac:dyDescent="0.25">
      <c r="A55" s="9">
        <v>42</v>
      </c>
      <c r="B55" s="37" t="s">
        <v>116</v>
      </c>
      <c r="C55" s="10" t="s">
        <v>117</v>
      </c>
      <c r="D55" s="147">
        <f>'[1]План 2024'!$D50</f>
        <v>0</v>
      </c>
      <c r="E55" s="155">
        <f>'[1]План 2024'!$E50</f>
        <v>0</v>
      </c>
      <c r="F55" s="12">
        <f>'[2]СВОД по МО'!$EK$56</f>
        <v>0</v>
      </c>
      <c r="G55" s="12">
        <f>'[2]СВОД по МО'!$EO$56</f>
        <v>0</v>
      </c>
      <c r="H55" s="147">
        <f>'[3]План 2024'!$D50</f>
        <v>0</v>
      </c>
      <c r="I55" s="155">
        <f>'[3]План 2024'!$E50</f>
        <v>0</v>
      </c>
      <c r="J55" s="13">
        <f t="shared" si="2"/>
        <v>0</v>
      </c>
      <c r="K55" s="56">
        <f t="shared" si="3"/>
        <v>0</v>
      </c>
      <c r="L55" s="5"/>
      <c r="M55" s="5"/>
      <c r="N55" s="5"/>
      <c r="O55" s="74"/>
      <c r="P55" s="5"/>
      <c r="Q55" s="14"/>
      <c r="R55" s="15"/>
    </row>
    <row r="56" spans="1:18" x14ac:dyDescent="0.25">
      <c r="A56" s="9">
        <v>43</v>
      </c>
      <c r="B56" s="37" t="s">
        <v>118</v>
      </c>
      <c r="C56" s="10" t="s">
        <v>119</v>
      </c>
      <c r="D56" s="147">
        <f>'[1]План 2024'!$D51</f>
        <v>0</v>
      </c>
      <c r="E56" s="155">
        <f>'[1]План 2024'!$E51</f>
        <v>0</v>
      </c>
      <c r="F56" s="12">
        <f>'[2]СВОД по МО'!$EK$57</f>
        <v>0</v>
      </c>
      <c r="G56" s="12">
        <f>'[2]СВОД по МО'!$EO$57</f>
        <v>0</v>
      </c>
      <c r="H56" s="147">
        <f>'[3]План 2024'!$D51</f>
        <v>0</v>
      </c>
      <c r="I56" s="155">
        <f>'[3]План 2024'!$E51</f>
        <v>0</v>
      </c>
      <c r="J56" s="13">
        <f t="shared" si="2"/>
        <v>0</v>
      </c>
      <c r="K56" s="56">
        <f t="shared" si="3"/>
        <v>0</v>
      </c>
      <c r="L56" s="5"/>
      <c r="M56" s="5"/>
      <c r="N56" s="5"/>
      <c r="O56" s="74"/>
      <c r="P56" s="5"/>
      <c r="Q56" s="14"/>
      <c r="R56" s="15"/>
    </row>
    <row r="57" spans="1:18" x14ac:dyDescent="0.25">
      <c r="A57" s="9">
        <v>44</v>
      </c>
      <c r="B57" s="37">
        <v>410071</v>
      </c>
      <c r="C57" s="10" t="s">
        <v>120</v>
      </c>
      <c r="D57" s="147">
        <f>'[1]План 2024'!$D52</f>
        <v>0</v>
      </c>
      <c r="E57" s="155">
        <f>'[1]План 2024'!$E52</f>
        <v>0</v>
      </c>
      <c r="F57" s="12">
        <f>'[2]СВОД по МО'!$EK$55</f>
        <v>0</v>
      </c>
      <c r="G57" s="12">
        <f>'[2]СВОД по МО'!$EO$55</f>
        <v>0</v>
      </c>
      <c r="H57" s="147">
        <f>'[3]План 2024'!$D52</f>
        <v>0</v>
      </c>
      <c r="I57" s="155">
        <f>'[3]План 2024'!$E52</f>
        <v>0</v>
      </c>
      <c r="J57" s="13"/>
      <c r="K57" s="56"/>
      <c r="L57" s="5"/>
      <c r="M57" s="5"/>
      <c r="N57" s="5"/>
      <c r="O57" s="74"/>
      <c r="P57" s="5"/>
      <c r="Q57" s="14"/>
      <c r="R57" s="15"/>
    </row>
    <row r="58" spans="1:18" x14ac:dyDescent="0.25">
      <c r="A58" s="9">
        <v>45</v>
      </c>
      <c r="B58" s="37">
        <v>410077</v>
      </c>
      <c r="C58" s="10" t="s">
        <v>121</v>
      </c>
      <c r="D58" s="147">
        <f>'[1]План 2024'!$D53</f>
        <v>0</v>
      </c>
      <c r="E58" s="155">
        <f>'[1]План 2024'!$E53</f>
        <v>0</v>
      </c>
      <c r="F58" s="12">
        <f>'[2]СВОД по МО'!$EK$59</f>
        <v>0</v>
      </c>
      <c r="G58" s="12">
        <f>'[2]СВОД по МО'!$EO$59</f>
        <v>0</v>
      </c>
      <c r="H58" s="147">
        <f>'[3]План 2024'!$D53</f>
        <v>0</v>
      </c>
      <c r="I58" s="155">
        <f>'[3]План 2024'!$E53</f>
        <v>0</v>
      </c>
      <c r="J58" s="13">
        <f t="shared" si="2"/>
        <v>0</v>
      </c>
      <c r="K58" s="56">
        <f t="shared" si="3"/>
        <v>0</v>
      </c>
      <c r="L58" s="5"/>
      <c r="M58" s="5"/>
      <c r="N58" s="5"/>
      <c r="O58" s="74"/>
      <c r="P58" s="5"/>
      <c r="Q58" s="14"/>
      <c r="R58" s="15"/>
    </row>
    <row r="59" spans="1:18" x14ac:dyDescent="0.25">
      <c r="A59" s="9">
        <v>46</v>
      </c>
      <c r="B59" s="37">
        <v>410084</v>
      </c>
      <c r="C59" s="10" t="s">
        <v>122</v>
      </c>
      <c r="D59" s="147">
        <f>'[1]План 2024'!$D54</f>
        <v>0</v>
      </c>
      <c r="E59" s="155">
        <f>'[1]План 2024'!$E54</f>
        <v>0</v>
      </c>
      <c r="F59" s="12">
        <f>'[2]СВОД по МО'!$EK$60</f>
        <v>0</v>
      </c>
      <c r="G59" s="12">
        <f>'[2]СВОД по МО'!$EO$60</f>
        <v>0</v>
      </c>
      <c r="H59" s="147">
        <f>'[3]План 2024'!$D54</f>
        <v>0</v>
      </c>
      <c r="I59" s="155">
        <f>'[3]План 2024'!$E54</f>
        <v>0</v>
      </c>
      <c r="J59" s="13">
        <f t="shared" si="2"/>
        <v>0</v>
      </c>
      <c r="K59" s="56">
        <f t="shared" si="3"/>
        <v>0</v>
      </c>
      <c r="L59" s="5"/>
      <c r="M59" s="5"/>
      <c r="N59" s="5"/>
      <c r="O59" s="74"/>
      <c r="P59" s="5"/>
      <c r="Q59" s="14"/>
      <c r="R59" s="15"/>
    </row>
    <row r="60" spans="1:18" x14ac:dyDescent="0.25">
      <c r="A60" s="9">
        <v>47</v>
      </c>
      <c r="B60" s="37" t="s">
        <v>123</v>
      </c>
      <c r="C60" s="10" t="s">
        <v>124</v>
      </c>
      <c r="D60" s="147">
        <f>'[1]План 2024'!$D55</f>
        <v>0</v>
      </c>
      <c r="E60" s="155">
        <f>'[1]План 2024'!$E55</f>
        <v>0</v>
      </c>
      <c r="F60" s="12">
        <f>'[2]СВОД по МО'!$EK$61</f>
        <v>0</v>
      </c>
      <c r="G60" s="12">
        <f>'[2]СВОД по МО'!$EO$61</f>
        <v>0</v>
      </c>
      <c r="H60" s="147">
        <f>'[3]План 2024'!$D55</f>
        <v>0</v>
      </c>
      <c r="I60" s="155">
        <f>'[3]План 2024'!$E55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7"/>
      <c r="P60" s="16"/>
      <c r="Q60" s="17"/>
      <c r="R60" s="15"/>
    </row>
    <row r="61" spans="1:18" x14ac:dyDescent="0.25">
      <c r="A61" s="9">
        <v>48</v>
      </c>
      <c r="B61" s="37" t="s">
        <v>125</v>
      </c>
      <c r="C61" s="10" t="s">
        <v>126</v>
      </c>
      <c r="D61" s="147">
        <f>'[1]План 2024'!$D56</f>
        <v>0</v>
      </c>
      <c r="E61" s="155">
        <f>'[1]План 2024'!$E56</f>
        <v>0</v>
      </c>
      <c r="F61" s="12">
        <f>'[2]СВОД по МО'!$EK$62</f>
        <v>0</v>
      </c>
      <c r="G61" s="12">
        <f>'[2]СВОД по МО'!$EO$62</f>
        <v>0</v>
      </c>
      <c r="H61" s="147">
        <f>'[3]План 2024'!$D56</f>
        <v>0</v>
      </c>
      <c r="I61" s="155">
        <f>'[3]План 2024'!$E56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7"/>
      <c r="P61" s="16"/>
      <c r="Q61" s="17"/>
      <c r="R61" s="15"/>
    </row>
    <row r="62" spans="1:18" x14ac:dyDescent="0.25">
      <c r="A62" s="9">
        <v>49</v>
      </c>
      <c r="B62" s="37" t="s">
        <v>127</v>
      </c>
      <c r="C62" s="10" t="s">
        <v>128</v>
      </c>
      <c r="D62" s="147">
        <f>'[1]План 2024'!$D57</f>
        <v>0</v>
      </c>
      <c r="E62" s="155">
        <f>'[1]План 2024'!$E57</f>
        <v>0</v>
      </c>
      <c r="F62" s="12">
        <f>'[2]СВОД по МО'!$EK$63</f>
        <v>0</v>
      </c>
      <c r="G62" s="12">
        <f>'[2]СВОД по МО'!$EO$63</f>
        <v>0</v>
      </c>
      <c r="H62" s="147">
        <f>'[3]План 2024'!$D57</f>
        <v>0</v>
      </c>
      <c r="I62" s="155">
        <f>'[3]План 2024'!$E57</f>
        <v>0</v>
      </c>
      <c r="J62" s="13">
        <f t="shared" si="2"/>
        <v>0</v>
      </c>
      <c r="K62" s="3">
        <f t="shared" si="3"/>
        <v>0</v>
      </c>
      <c r="L62" s="16"/>
      <c r="M62" s="16"/>
      <c r="N62" s="16"/>
      <c r="O62" s="57"/>
      <c r="P62" s="16"/>
      <c r="Q62" s="17"/>
      <c r="R62" s="15"/>
    </row>
    <row r="63" spans="1:18" x14ac:dyDescent="0.25">
      <c r="A63" s="9">
        <v>50</v>
      </c>
      <c r="B63" s="37" t="s">
        <v>129</v>
      </c>
      <c r="C63" s="10" t="s">
        <v>130</v>
      </c>
      <c r="D63" s="147">
        <f>'[1]План 2024'!$D58</f>
        <v>0</v>
      </c>
      <c r="E63" s="155">
        <f>'[1]План 2024'!$E58</f>
        <v>0</v>
      </c>
      <c r="F63" s="12">
        <f>'[2]СВОД по МО'!$EK$64</f>
        <v>0</v>
      </c>
      <c r="G63" s="12">
        <f>'[2]СВОД по МО'!$EO$64</f>
        <v>0</v>
      </c>
      <c r="H63" s="147">
        <f>'[3]План 2024'!$D58</f>
        <v>0</v>
      </c>
      <c r="I63" s="155">
        <f>'[3]План 2024'!$E58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7"/>
      <c r="P63" s="16"/>
      <c r="Q63" s="17"/>
      <c r="R63" s="15"/>
    </row>
    <row r="64" spans="1:18" x14ac:dyDescent="0.25">
      <c r="A64" s="9">
        <v>51</v>
      </c>
      <c r="B64" s="37" t="s">
        <v>131</v>
      </c>
      <c r="C64" s="10" t="s">
        <v>132</v>
      </c>
      <c r="D64" s="147">
        <f>'[1]План 2024'!$D59</f>
        <v>0</v>
      </c>
      <c r="E64" s="155">
        <f>'[1]План 2024'!$E59</f>
        <v>0</v>
      </c>
      <c r="F64" s="12">
        <f>'[2]СВОД по МО'!$EK$65</f>
        <v>0</v>
      </c>
      <c r="G64" s="12">
        <f>'[2]СВОД по МО'!$EO$65</f>
        <v>0</v>
      </c>
      <c r="H64" s="147">
        <f>'[3]План 2024'!$D59</f>
        <v>0</v>
      </c>
      <c r="I64" s="155">
        <f>'[3]План 2024'!$E59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7"/>
      <c r="P64" s="16"/>
      <c r="Q64" s="17"/>
      <c r="R64" s="15"/>
    </row>
    <row r="65" spans="1:18" x14ac:dyDescent="0.25">
      <c r="A65" s="9">
        <v>52</v>
      </c>
      <c r="B65" s="37">
        <v>410100</v>
      </c>
      <c r="C65" s="10" t="s">
        <v>133</v>
      </c>
      <c r="D65" s="147">
        <f>'[1]План 2024'!$D60</f>
        <v>0</v>
      </c>
      <c r="E65" s="155">
        <f>'[1]План 2024'!$E60</f>
        <v>0</v>
      </c>
      <c r="F65" s="12">
        <f>'[2]СВОД по МО'!$EK66</f>
        <v>0</v>
      </c>
      <c r="G65" s="12">
        <f>'[2]СВОД по МО'!$EO66</f>
        <v>0</v>
      </c>
      <c r="H65" s="147">
        <f>'[3]План 2024'!$D60</f>
        <v>0</v>
      </c>
      <c r="I65" s="155">
        <f>'[3]План 2024'!$E60</f>
        <v>0</v>
      </c>
      <c r="J65" s="13">
        <f t="shared" si="2"/>
        <v>0</v>
      </c>
      <c r="K65" s="3">
        <f t="shared" si="3"/>
        <v>0</v>
      </c>
      <c r="L65" s="16"/>
      <c r="M65" s="16"/>
      <c r="N65" s="16"/>
      <c r="O65" s="57"/>
      <c r="P65" s="16"/>
      <c r="Q65" s="17"/>
      <c r="R65" s="15"/>
    </row>
    <row r="66" spans="1:18" x14ac:dyDescent="0.25">
      <c r="A66" s="9">
        <v>53</v>
      </c>
      <c r="B66" s="37" t="s">
        <v>134</v>
      </c>
      <c r="C66" s="10" t="s">
        <v>135</v>
      </c>
      <c r="D66" s="147">
        <f>'[1]План 2024'!$D61</f>
        <v>0</v>
      </c>
      <c r="E66" s="155">
        <f>'[1]План 2024'!$E61</f>
        <v>0</v>
      </c>
      <c r="F66" s="12">
        <f>'[2]СВОД по МО'!$EK67</f>
        <v>0</v>
      </c>
      <c r="G66" s="12">
        <f>'[2]СВОД по МО'!$EO67</f>
        <v>0</v>
      </c>
      <c r="H66" s="147">
        <f>'[3]План 2024'!$D61</f>
        <v>0</v>
      </c>
      <c r="I66" s="155">
        <f>'[3]План 2024'!$E61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33"/>
      <c r="P66" s="18"/>
      <c r="Q66" s="19"/>
      <c r="R66" s="15"/>
    </row>
    <row r="67" spans="1:18" x14ac:dyDescent="0.25">
      <c r="A67" s="9">
        <v>54</v>
      </c>
      <c r="B67" s="37" t="s">
        <v>136</v>
      </c>
      <c r="C67" s="10" t="s">
        <v>137</v>
      </c>
      <c r="D67" s="147">
        <f>'[1]План 2024'!$D62</f>
        <v>0</v>
      </c>
      <c r="E67" s="155">
        <f>'[1]План 2024'!$E62</f>
        <v>0</v>
      </c>
      <c r="F67" s="12">
        <f>'[2]СВОД по МО'!$EK68</f>
        <v>0</v>
      </c>
      <c r="G67" s="12">
        <f>'[2]СВОД по МО'!$EO68</f>
        <v>0</v>
      </c>
      <c r="H67" s="147">
        <f>'[3]План 2024'!$D62</f>
        <v>0</v>
      </c>
      <c r="I67" s="155">
        <f>'[3]План 2024'!$E62</f>
        <v>0</v>
      </c>
      <c r="J67" s="13">
        <f t="shared" si="2"/>
        <v>0</v>
      </c>
      <c r="K67" s="3">
        <f t="shared" si="3"/>
        <v>0</v>
      </c>
      <c r="L67" s="18"/>
      <c r="M67" s="18"/>
      <c r="N67" s="18"/>
      <c r="O67" s="233"/>
      <c r="P67" s="18"/>
      <c r="Q67" s="19"/>
      <c r="R67" s="15"/>
    </row>
    <row r="68" spans="1:18" x14ac:dyDescent="0.25">
      <c r="A68" s="9">
        <v>55</v>
      </c>
      <c r="B68" s="37">
        <v>410107</v>
      </c>
      <c r="C68" s="10" t="s">
        <v>138</v>
      </c>
      <c r="D68" s="147">
        <f>'[1]План 2024'!$D63</f>
        <v>0</v>
      </c>
      <c r="E68" s="155">
        <f>'[1]План 2024'!$E63</f>
        <v>0</v>
      </c>
      <c r="F68" s="12">
        <f>'[2]СВОД по МО'!$EK69</f>
        <v>0</v>
      </c>
      <c r="G68" s="12">
        <f>'[2]СВОД по МО'!$EO69</f>
        <v>0</v>
      </c>
      <c r="H68" s="147">
        <f>'[3]План 2024'!$D63</f>
        <v>0</v>
      </c>
      <c r="I68" s="155">
        <f>'[3]План 2024'!$E63</f>
        <v>0</v>
      </c>
      <c r="J68" s="13">
        <f t="shared" si="2"/>
        <v>0</v>
      </c>
      <c r="K68" s="3">
        <f t="shared" si="3"/>
        <v>0</v>
      </c>
      <c r="L68" s="18"/>
      <c r="M68" s="18"/>
      <c r="N68" s="18"/>
      <c r="O68" s="233"/>
      <c r="P68" s="18"/>
      <c r="Q68" s="19"/>
      <c r="R68" s="15"/>
    </row>
    <row r="69" spans="1:18" x14ac:dyDescent="0.25">
      <c r="A69" s="9">
        <v>56</v>
      </c>
      <c r="B69" s="37" t="s">
        <v>139</v>
      </c>
      <c r="C69" s="10" t="s">
        <v>140</v>
      </c>
      <c r="D69" s="147">
        <f>'[1]План 2024'!$D64</f>
        <v>0</v>
      </c>
      <c r="E69" s="155">
        <f>'[1]План 2024'!$E64</f>
        <v>0</v>
      </c>
      <c r="F69" s="12">
        <f>'[2]СВОД по МО'!$EK70</f>
        <v>0</v>
      </c>
      <c r="G69" s="12">
        <f>'[2]СВОД по МО'!$EO70</f>
        <v>0</v>
      </c>
      <c r="H69" s="147">
        <f>'[3]План 2024'!$D64</f>
        <v>0</v>
      </c>
      <c r="I69" s="155">
        <f>'[3]План 2024'!$E64</f>
        <v>0</v>
      </c>
      <c r="J69" s="13">
        <f t="shared" si="2"/>
        <v>0</v>
      </c>
      <c r="K69" s="3">
        <f t="shared" si="3"/>
        <v>0</v>
      </c>
      <c r="L69" s="18"/>
      <c r="M69" s="18"/>
      <c r="N69" s="18"/>
      <c r="O69" s="233"/>
      <c r="P69" s="18"/>
      <c r="Q69" s="19"/>
      <c r="R69" s="15"/>
    </row>
    <row r="70" spans="1:18" x14ac:dyDescent="0.25">
      <c r="A70" s="9">
        <v>57</v>
      </c>
      <c r="B70" s="37" t="s">
        <v>141</v>
      </c>
      <c r="C70" s="10" t="s">
        <v>142</v>
      </c>
      <c r="D70" s="147">
        <f>'[1]План 2024'!$D68</f>
        <v>0</v>
      </c>
      <c r="E70" s="155">
        <f>'[1]План 2024'!$E68</f>
        <v>0</v>
      </c>
      <c r="F70" s="12">
        <f>'[2]СВОД по МО'!$EK$72</f>
        <v>0</v>
      </c>
      <c r="G70" s="12">
        <f>'[2]СВОД по МО'!$EO$72</f>
        <v>0</v>
      </c>
      <c r="H70" s="147">
        <f>'[3]План 2024'!$D68</f>
        <v>0</v>
      </c>
      <c r="I70" s="155">
        <f>'[3]План 2024'!$E68</f>
        <v>0</v>
      </c>
      <c r="J70" s="13">
        <f t="shared" ref="J70:J71" si="4">H70-D70</f>
        <v>0</v>
      </c>
      <c r="K70" s="3">
        <f t="shared" ref="K70:K71" si="5">I70-E70</f>
        <v>0</v>
      </c>
      <c r="L70" s="18"/>
      <c r="M70" s="18"/>
      <c r="N70" s="18"/>
      <c r="O70" s="233"/>
      <c r="P70" s="18"/>
      <c r="Q70" s="19"/>
      <c r="R70" s="15"/>
    </row>
    <row r="71" spans="1:18" x14ac:dyDescent="0.25">
      <c r="A71" s="9">
        <v>58</v>
      </c>
      <c r="B71" s="37" t="s">
        <v>143</v>
      </c>
      <c r="C71" s="277" t="s">
        <v>144</v>
      </c>
      <c r="D71" s="147">
        <f>'[1]План 2024'!$D70</f>
        <v>0</v>
      </c>
      <c r="E71" s="155">
        <f>'[1]План 2024'!$E70</f>
        <v>0</v>
      </c>
      <c r="F71" s="12">
        <f>'[2]СВОД по МО'!$EK$73</f>
        <v>0</v>
      </c>
      <c r="G71" s="12">
        <f>'[2]СВОД по МО'!$EO$73</f>
        <v>0</v>
      </c>
      <c r="H71" s="147">
        <f>'[3]План 2024'!$D70</f>
        <v>0</v>
      </c>
      <c r="I71" s="155">
        <f>'[3]План 2024'!$E70</f>
        <v>0</v>
      </c>
      <c r="J71" s="13">
        <f t="shared" si="4"/>
        <v>0</v>
      </c>
      <c r="K71" s="3">
        <f t="shared" si="5"/>
        <v>0</v>
      </c>
      <c r="L71" s="18"/>
      <c r="M71" s="18"/>
      <c r="N71" s="18"/>
      <c r="O71" s="233"/>
      <c r="P71" s="18"/>
      <c r="Q71" s="19"/>
      <c r="R71" s="15"/>
    </row>
    <row r="72" spans="1:18" x14ac:dyDescent="0.25">
      <c r="A72" s="96"/>
      <c r="B72" s="96"/>
      <c r="C72" s="278"/>
      <c r="D72" s="273"/>
      <c r="E72" s="274"/>
      <c r="F72" s="274"/>
      <c r="G72" s="274"/>
      <c r="H72" s="275"/>
      <c r="I72" s="274"/>
      <c r="J72" s="276"/>
      <c r="K72" s="108"/>
      <c r="L72" s="18"/>
      <c r="M72" s="18"/>
      <c r="N72" s="18"/>
      <c r="O72" s="233"/>
      <c r="P72" s="18"/>
      <c r="Q72" s="19"/>
      <c r="R72" s="15"/>
    </row>
    <row r="73" spans="1:18" x14ac:dyDescent="0.25">
      <c r="A73" s="96"/>
      <c r="B73" s="96"/>
      <c r="C73" s="278"/>
      <c r="D73" s="273"/>
      <c r="E73" s="274"/>
      <c r="F73" s="274"/>
      <c r="G73" s="274"/>
      <c r="H73" s="275"/>
      <c r="I73" s="274"/>
      <c r="J73" s="276"/>
      <c r="K73" s="108"/>
      <c r="L73" s="18"/>
      <c r="M73" s="18"/>
      <c r="N73" s="18"/>
      <c r="O73" s="233"/>
      <c r="P73" s="18"/>
      <c r="Q73" s="19"/>
      <c r="R73" s="15"/>
    </row>
    <row r="74" spans="1:18" x14ac:dyDescent="0.25">
      <c r="A74" s="20"/>
      <c r="B74" s="20"/>
      <c r="C74" s="139" t="s">
        <v>6</v>
      </c>
      <c r="D74" s="62">
        <f t="shared" ref="D74:Q74" si="6">SUM(D14:D70)</f>
        <v>82156</v>
      </c>
      <c r="E74" s="22">
        <f t="shared" si="6"/>
        <v>1119026.1299999999</v>
      </c>
      <c r="F74" s="22">
        <f t="shared" si="6"/>
        <v>42822</v>
      </c>
      <c r="G74" s="22">
        <f t="shared" si="6"/>
        <v>654199.96341999993</v>
      </c>
      <c r="H74" s="23">
        <f t="shared" si="6"/>
        <v>82156</v>
      </c>
      <c r="I74" s="24">
        <f t="shared" si="6"/>
        <v>1119026.1299999999</v>
      </c>
      <c r="J74" s="25">
        <f t="shared" si="6"/>
        <v>0</v>
      </c>
      <c r="K74" s="63">
        <f t="shared" si="6"/>
        <v>0</v>
      </c>
      <c r="L74" s="26">
        <f t="shared" si="6"/>
        <v>-3369</v>
      </c>
      <c r="M74" s="46">
        <f t="shared" si="6"/>
        <v>11820.82</v>
      </c>
      <c r="N74" s="26">
        <f t="shared" si="6"/>
        <v>-1068</v>
      </c>
      <c r="O74" s="64">
        <f t="shared" si="6"/>
        <v>0</v>
      </c>
      <c r="P74" s="26">
        <f t="shared" si="6"/>
        <v>0</v>
      </c>
      <c r="Q74" s="27">
        <f t="shared" si="6"/>
        <v>0</v>
      </c>
    </row>
    <row r="76" spans="1:18" ht="15" customHeight="1" x14ac:dyDescent="0.25">
      <c r="A76" s="391" t="s">
        <v>17</v>
      </c>
      <c r="B76" s="392"/>
      <c r="C76" s="393"/>
      <c r="D76" s="28">
        <f>[1]СВОД!$G$31</f>
        <v>85156</v>
      </c>
      <c r="E76" s="40">
        <f>[1]СВОД!$H$31</f>
        <v>1133026.1299999999</v>
      </c>
      <c r="F76" s="28"/>
      <c r="G76" s="28"/>
      <c r="H76" s="28">
        <f>[1]СВОД!$G$31</f>
        <v>85156</v>
      </c>
      <c r="I76" s="40">
        <f>[1]СВОД!$H$31</f>
        <v>1133026.1299999999</v>
      </c>
      <c r="J76" s="28">
        <f t="shared" ref="J76:K81" si="7">H76-D76</f>
        <v>0</v>
      </c>
      <c r="K76" s="40">
        <f t="shared" si="7"/>
        <v>0</v>
      </c>
    </row>
    <row r="77" spans="1:18" ht="15" customHeight="1" x14ac:dyDescent="0.25">
      <c r="A77" s="29" t="s">
        <v>44</v>
      </c>
      <c r="B77" s="38"/>
      <c r="C77" s="30"/>
      <c r="D77" s="31"/>
      <c r="E77" s="41"/>
      <c r="F77" s="31"/>
      <c r="G77" s="31"/>
      <c r="H77" s="31"/>
      <c r="I77" s="41"/>
      <c r="J77" s="31"/>
      <c r="K77" s="41"/>
    </row>
    <row r="78" spans="1:18" ht="15" customHeight="1" x14ac:dyDescent="0.25">
      <c r="A78" s="359" t="s">
        <v>8</v>
      </c>
      <c r="B78" s="360"/>
      <c r="C78" s="361"/>
      <c r="D78" s="39">
        <f>[1]СВОД!$I$31</f>
        <v>3000</v>
      </c>
      <c r="E78" s="42">
        <f>[1]СВОД!$J$31</f>
        <v>14000</v>
      </c>
      <c r="F78" s="33"/>
      <c r="G78" s="33"/>
      <c r="H78" s="39">
        <f>[1]СВОД!$I$31</f>
        <v>3000</v>
      </c>
      <c r="I78" s="42">
        <f>[1]СВОД!$J$31</f>
        <v>14000</v>
      </c>
      <c r="J78" s="33">
        <f t="shared" si="7"/>
        <v>0</v>
      </c>
      <c r="K78" s="42">
        <f t="shared" si="7"/>
        <v>0</v>
      </c>
    </row>
    <row r="79" spans="1:18" ht="48.75" customHeight="1" x14ac:dyDescent="0.25">
      <c r="A79" s="359" t="s">
        <v>9</v>
      </c>
      <c r="B79" s="360"/>
      <c r="C79" s="361"/>
      <c r="D79" s="33">
        <f>D76-D78</f>
        <v>82156</v>
      </c>
      <c r="E79" s="42">
        <f>E76-E78</f>
        <v>1119026.1299999999</v>
      </c>
      <c r="F79" s="33"/>
      <c r="G79" s="33"/>
      <c r="H79" s="33">
        <f>H76-H78</f>
        <v>82156</v>
      </c>
      <c r="I79" s="42">
        <f>I76-I78</f>
        <v>1119026.1299999999</v>
      </c>
      <c r="J79" s="33">
        <f t="shared" si="7"/>
        <v>0</v>
      </c>
      <c r="K79" s="42">
        <f t="shared" si="7"/>
        <v>0</v>
      </c>
    </row>
    <row r="80" spans="1:18" ht="42.75" customHeight="1" x14ac:dyDescent="0.25">
      <c r="A80" s="362" t="s">
        <v>10</v>
      </c>
      <c r="B80" s="363"/>
      <c r="C80" s="364"/>
      <c r="D80" s="34"/>
      <c r="E80" s="43"/>
      <c r="F80" s="34"/>
      <c r="G80" s="34"/>
      <c r="H80" s="34"/>
      <c r="I80" s="43"/>
      <c r="J80" s="34">
        <f t="shared" si="7"/>
        <v>0</v>
      </c>
      <c r="K80" s="43">
        <f t="shared" si="7"/>
        <v>0</v>
      </c>
    </row>
    <row r="81" spans="1:11" ht="15" customHeight="1" x14ac:dyDescent="0.25">
      <c r="A81" s="365" t="s">
        <v>50</v>
      </c>
      <c r="B81" s="366"/>
      <c r="C81" s="367"/>
      <c r="D81" s="35">
        <f>D79+D80</f>
        <v>82156</v>
      </c>
      <c r="E81" s="44">
        <f>E79+E80</f>
        <v>1119026.1299999999</v>
      </c>
      <c r="F81" s="35"/>
      <c r="G81" s="35"/>
      <c r="H81" s="35">
        <f>H79+H80</f>
        <v>82156</v>
      </c>
      <c r="I81" s="35">
        <f>I79+I80</f>
        <v>1119026.1299999999</v>
      </c>
      <c r="J81" s="35">
        <f t="shared" si="7"/>
        <v>0</v>
      </c>
      <c r="K81" s="44">
        <f t="shared" si="7"/>
        <v>0</v>
      </c>
    </row>
    <row r="82" spans="1:11" x14ac:dyDescent="0.25">
      <c r="F82" s="36"/>
      <c r="G82" s="36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honeticPr fontId="31" type="noConversion"/>
  <pageMargins left="0.7" right="0.7" top="0.75" bottom="0.75" header="0.3" footer="0.3"/>
  <pageSetup paperSize="9" scale="3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D88"/>
  <sheetViews>
    <sheetView topLeftCell="A7" zoomScale="80" zoomScaleNormal="80" zoomScaleSheetLayoutView="80" workbookViewId="0">
      <pane xSplit="3" ySplit="7" topLeftCell="BT65" activePane="bottomRight" state="frozen"/>
      <selection activeCell="F37" sqref="F37"/>
      <selection pane="topRight" activeCell="F37" sqref="F37"/>
      <selection pane="bottomLeft" activeCell="F37" sqref="F37"/>
      <selection pane="bottomRight" activeCell="CG63" sqref="CG63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0.85546875" style="6" customWidth="1"/>
    <col min="4" max="4" width="17.5703125" style="6" customWidth="1"/>
    <col min="5" max="7" width="20" style="92" customWidth="1"/>
    <col min="8" max="8" width="20" style="6" customWidth="1"/>
    <col min="9" max="9" width="20" style="92" customWidth="1"/>
    <col min="10" max="10" width="10" style="6" customWidth="1"/>
    <col min="11" max="13" width="18" style="92" customWidth="1"/>
    <col min="14" max="14" width="18.5703125" style="92" customWidth="1"/>
    <col min="15" max="15" width="18.42578125" style="6" customWidth="1"/>
    <col min="16" max="18" width="18.7109375" style="92" customWidth="1"/>
    <col min="19" max="19" width="10" style="6" customWidth="1"/>
    <col min="20" max="20" width="17.7109375" style="92" customWidth="1"/>
    <col min="21" max="21" width="10" style="6" customWidth="1"/>
    <col min="22" max="23" width="17.5703125" style="92" customWidth="1"/>
    <col min="24" max="24" width="14" style="6" customWidth="1"/>
    <col min="25" max="25" width="10" style="92" customWidth="1"/>
    <col min="26" max="26" width="10" style="6" customWidth="1"/>
    <col min="27" max="27" width="10" style="92" customWidth="1"/>
    <col min="28" max="28" width="14.140625" style="6" customWidth="1"/>
    <col min="29" max="29" width="15.42578125" style="92" customWidth="1"/>
    <col min="30" max="30" width="15.42578125" style="6" customWidth="1"/>
    <col min="31" max="31" width="15.42578125" style="92" customWidth="1"/>
    <col min="32" max="32" width="11.140625" style="6" customWidth="1"/>
    <col min="33" max="33" width="18.140625" style="92" customWidth="1"/>
    <col min="34" max="34" width="10.85546875" style="6" customWidth="1"/>
    <col min="35" max="35" width="14" style="92" customWidth="1"/>
    <col min="36" max="36" width="15" style="6" customWidth="1"/>
    <col min="37" max="37" width="17" style="92" customWidth="1"/>
    <col min="38" max="38" width="12.85546875" style="6" customWidth="1"/>
    <col min="39" max="39" width="16.5703125" style="92" customWidth="1"/>
    <col min="40" max="40" width="9.28515625" style="6" customWidth="1"/>
    <col min="41" max="41" width="13.28515625" style="92" customWidth="1"/>
    <col min="42" max="42" width="9.28515625" style="6" customWidth="1"/>
    <col min="43" max="43" width="15.7109375" style="92" customWidth="1"/>
    <col min="44" max="44" width="15.7109375" style="6" customWidth="1"/>
    <col min="45" max="45" width="15.7109375" style="92" customWidth="1"/>
    <col min="46" max="46" width="15.7109375" style="6" customWidth="1"/>
    <col min="47" max="47" width="15.7109375" style="92" customWidth="1"/>
    <col min="48" max="48" width="15.7109375" style="6" customWidth="1"/>
    <col min="49" max="49" width="17.28515625" style="92" customWidth="1"/>
    <col min="50" max="50" width="15.7109375" style="6" customWidth="1"/>
    <col min="51" max="51" width="17.85546875" style="92" customWidth="1"/>
    <col min="52" max="52" width="15.7109375" style="6" customWidth="1"/>
    <col min="53" max="53" width="17.85546875" style="92" customWidth="1"/>
    <col min="54" max="54" width="15.7109375" style="6" customWidth="1"/>
    <col min="55" max="55" width="18.5703125" style="92" customWidth="1"/>
    <col min="56" max="56" width="15.7109375" style="6" customWidth="1"/>
    <col min="57" max="57" width="17.5703125" style="92" customWidth="1"/>
    <col min="58" max="58" width="15.7109375" style="6" customWidth="1"/>
    <col min="59" max="59" width="18" style="92" customWidth="1"/>
    <col min="60" max="60" width="13.42578125" style="6" customWidth="1"/>
    <col min="61" max="61" width="17.28515625" style="92" customWidth="1"/>
    <col min="62" max="62" width="17.28515625" style="6" customWidth="1"/>
    <col min="63" max="63" width="17.28515625" style="92" customWidth="1"/>
    <col min="64" max="64" width="13.140625" style="6" customWidth="1"/>
    <col min="65" max="65" width="17" style="92" customWidth="1"/>
    <col min="66" max="66" width="12.5703125" style="6" customWidth="1"/>
    <col min="67" max="67" width="14.5703125" style="92" customWidth="1"/>
    <col min="68" max="68" width="9.140625" style="6" customWidth="1"/>
    <col min="69" max="69" width="15.5703125" style="92" customWidth="1"/>
    <col min="70" max="70" width="15.5703125" style="6" customWidth="1"/>
    <col min="71" max="71" width="15.5703125" style="92" customWidth="1"/>
    <col min="72" max="72" width="11.5703125" style="6" customWidth="1"/>
    <col min="73" max="73" width="14.85546875" style="92" customWidth="1"/>
    <col min="74" max="74" width="9.140625" style="6" customWidth="1"/>
    <col min="75" max="75" width="15.28515625" style="92" customWidth="1"/>
    <col min="76" max="76" width="15.7109375" style="6" customWidth="1"/>
    <col min="77" max="77" width="19.28515625" style="92" customWidth="1"/>
    <col min="78" max="78" width="19.28515625" style="6" customWidth="1"/>
    <col min="79" max="79" width="19.28515625" style="92" customWidth="1"/>
    <col min="80" max="80" width="13.140625" style="6" customWidth="1"/>
    <col min="81" max="81" width="17.5703125" style="92" customWidth="1"/>
    <col min="82" max="82" width="12.42578125" style="6" customWidth="1"/>
    <col min="83" max="83" width="16.5703125" style="92" customWidth="1"/>
    <col min="84" max="84" width="9.140625" style="6" customWidth="1"/>
    <col min="85" max="85" width="14.85546875" style="92" customWidth="1"/>
    <col min="86" max="86" width="14.85546875" style="6" customWidth="1"/>
    <col min="87" max="87" width="14.85546875" style="92" customWidth="1"/>
    <col min="88" max="88" width="13.140625" style="6" customWidth="1"/>
    <col min="89" max="89" width="14.42578125" style="92" customWidth="1"/>
    <col min="90" max="90" width="20.140625" style="92" customWidth="1"/>
    <col min="91" max="91" width="9.140625" style="6" customWidth="1"/>
    <col min="92" max="92" width="14.85546875" style="92" customWidth="1"/>
    <col min="93" max="93" width="15.42578125" style="6" customWidth="1"/>
    <col min="94" max="94" width="18.5703125" style="92" customWidth="1"/>
    <col min="95" max="95" width="18.5703125" style="6" customWidth="1"/>
    <col min="96" max="96" width="18.5703125" style="92" customWidth="1"/>
    <col min="97" max="97" width="16.140625" style="6" customWidth="1"/>
    <col min="98" max="98" width="18.140625" style="92" customWidth="1"/>
    <col min="99" max="99" width="11" style="6" customWidth="1"/>
    <col min="100" max="100" width="19" style="92" customWidth="1"/>
    <col min="101" max="101" width="13.140625" style="6" customWidth="1"/>
    <col min="102" max="102" width="17.7109375" style="92" customWidth="1"/>
    <col min="103" max="103" width="9.140625" style="6" customWidth="1"/>
    <col min="104" max="104" width="18.42578125" style="92" customWidth="1"/>
    <col min="105" max="105" width="11.28515625" style="6" customWidth="1"/>
    <col min="106" max="106" width="18.140625" style="92" customWidth="1"/>
    <col min="107" max="107" width="10.140625" style="6" bestFit="1" customWidth="1"/>
    <col min="108" max="108" width="12" style="6" bestFit="1" customWidth="1"/>
    <col min="109" max="16384" width="9.140625" style="6"/>
  </cols>
  <sheetData>
    <row r="1" spans="1:106" x14ac:dyDescent="0.25">
      <c r="AA1" s="260" t="s">
        <v>26</v>
      </c>
      <c r="AQ1" s="260" t="s">
        <v>26</v>
      </c>
      <c r="AR1" s="252"/>
      <c r="AS1" s="260"/>
      <c r="AT1" s="252"/>
      <c r="AU1" s="260"/>
      <c r="AV1" s="252"/>
      <c r="AW1" s="260"/>
      <c r="AX1" s="252"/>
      <c r="AY1" s="260"/>
      <c r="AZ1" s="252"/>
      <c r="BA1" s="260"/>
      <c r="BB1" s="252"/>
      <c r="BC1" s="260"/>
      <c r="BD1" s="252"/>
      <c r="BE1" s="260"/>
      <c r="BF1" s="252"/>
      <c r="BG1" s="260"/>
      <c r="BW1" s="260" t="s">
        <v>26</v>
      </c>
      <c r="CN1" s="260"/>
      <c r="DB1" s="260" t="s">
        <v>26</v>
      </c>
    </row>
    <row r="2" spans="1:106" ht="27.75" customHeight="1" x14ac:dyDescent="0.25">
      <c r="AA2" s="260" t="s">
        <v>27</v>
      </c>
      <c r="AQ2" s="260" t="s">
        <v>27</v>
      </c>
      <c r="AR2" s="252"/>
      <c r="AS2" s="260"/>
      <c r="AT2" s="252"/>
      <c r="AU2" s="260"/>
      <c r="AV2" s="252"/>
      <c r="AW2" s="260"/>
      <c r="AX2" s="252"/>
      <c r="AY2" s="260"/>
      <c r="AZ2" s="252"/>
      <c r="BA2" s="260"/>
      <c r="BB2" s="252"/>
      <c r="BC2" s="260"/>
      <c r="BD2" s="252"/>
      <c r="BE2" s="260"/>
      <c r="BF2" s="252"/>
      <c r="BG2" s="260"/>
      <c r="BW2" s="260" t="s">
        <v>27</v>
      </c>
      <c r="CN2" s="260"/>
      <c r="DB2" s="260" t="s">
        <v>27</v>
      </c>
    </row>
    <row r="3" spans="1:106" ht="13.5" customHeight="1" x14ac:dyDescent="0.25">
      <c r="AA3" s="260" t="s">
        <v>28</v>
      </c>
      <c r="AQ3" s="260" t="s">
        <v>28</v>
      </c>
      <c r="AR3" s="252"/>
      <c r="AS3" s="260"/>
      <c r="AT3" s="252"/>
      <c r="AU3" s="260"/>
      <c r="AV3" s="252"/>
      <c r="AW3" s="260"/>
      <c r="AX3" s="252"/>
      <c r="AY3" s="260"/>
      <c r="AZ3" s="252"/>
      <c r="BA3" s="260"/>
      <c r="BB3" s="252"/>
      <c r="BC3" s="260"/>
      <c r="BD3" s="252"/>
      <c r="BE3" s="260"/>
      <c r="BF3" s="252"/>
      <c r="BG3" s="260"/>
      <c r="BW3" s="260" t="s">
        <v>28</v>
      </c>
      <c r="CN3" s="260"/>
      <c r="DB3" s="260" t="s">
        <v>28</v>
      </c>
    </row>
    <row r="4" spans="1:106" x14ac:dyDescent="0.25">
      <c r="AA4" s="260" t="str">
        <f>'Скорая медицинская помощь'!$Q$4</f>
        <v>страхованию от 18.09.2024 года № 6/2024</v>
      </c>
      <c r="AQ4" s="260" t="str">
        <f>'Скорая медицинская помощь'!$Q$4</f>
        <v>страхованию от 18.09.2024 года № 6/2024</v>
      </c>
      <c r="AR4" s="252"/>
      <c r="AS4" s="260"/>
      <c r="AT4" s="252"/>
      <c r="AU4" s="260"/>
      <c r="AV4" s="252"/>
      <c r="AW4" s="260"/>
      <c r="AX4" s="252"/>
      <c r="AY4" s="260"/>
      <c r="AZ4" s="252"/>
      <c r="BA4" s="260"/>
      <c r="BB4" s="252"/>
      <c r="BC4" s="260"/>
      <c r="BD4" s="252"/>
      <c r="BE4" s="260"/>
      <c r="BF4" s="252"/>
      <c r="BG4" s="260"/>
      <c r="BW4" s="260" t="str">
        <f>'Скорая медицинская помощь'!$Q$4</f>
        <v>страхованию от 18.09.2024 года № 6/2024</v>
      </c>
      <c r="CN4" s="260"/>
      <c r="DB4" s="260" t="str">
        <f>'Скорая медицинская помощь'!$Q$4</f>
        <v>страхованию от 18.09.2024 года № 6/2024</v>
      </c>
    </row>
    <row r="6" spans="1:106" x14ac:dyDescent="0.25">
      <c r="A6" s="7"/>
      <c r="B6" s="7"/>
      <c r="C6" s="7"/>
      <c r="D6" s="7"/>
      <c r="E6" s="261"/>
      <c r="F6" s="261"/>
      <c r="G6" s="261"/>
      <c r="H6" s="7"/>
      <c r="I6" s="261"/>
      <c r="J6" s="7"/>
      <c r="K6" s="261"/>
      <c r="L6" s="261"/>
      <c r="M6" s="261"/>
      <c r="N6" s="261"/>
      <c r="O6" s="7"/>
      <c r="P6" s="261"/>
      <c r="Q6" s="261"/>
      <c r="R6" s="261"/>
      <c r="S6" s="7"/>
      <c r="T6" s="261"/>
      <c r="U6" s="7"/>
      <c r="V6" s="261"/>
      <c r="W6" s="261"/>
      <c r="X6" s="7"/>
      <c r="Y6" s="261"/>
      <c r="Z6" s="7"/>
      <c r="AA6" s="261"/>
      <c r="AB6" s="7"/>
      <c r="AC6" s="261"/>
      <c r="AD6" s="7"/>
      <c r="AE6" s="261"/>
      <c r="AF6" s="7"/>
      <c r="AG6" s="261"/>
      <c r="AH6" s="7"/>
      <c r="AI6" s="261"/>
      <c r="AJ6" s="7"/>
      <c r="AK6" s="261"/>
      <c r="AL6" s="7"/>
      <c r="AM6" s="261"/>
      <c r="AN6" s="7"/>
      <c r="AO6" s="261"/>
      <c r="AP6" s="7"/>
      <c r="AQ6" s="261"/>
      <c r="AR6" s="7"/>
      <c r="AS6" s="261"/>
      <c r="AT6" s="7"/>
      <c r="AU6" s="261"/>
      <c r="AV6" s="7"/>
      <c r="AW6" s="261"/>
      <c r="AX6" s="7"/>
      <c r="AY6" s="261"/>
      <c r="AZ6" s="7"/>
      <c r="BA6" s="261"/>
      <c r="BB6" s="7"/>
      <c r="BC6" s="261"/>
      <c r="BD6" s="7"/>
      <c r="BE6" s="261"/>
      <c r="BF6" s="7"/>
      <c r="BG6" s="261"/>
      <c r="BH6" s="7"/>
      <c r="BI6" s="261"/>
      <c r="BJ6" s="7"/>
      <c r="BK6" s="261"/>
      <c r="BL6" s="7"/>
      <c r="BM6" s="261"/>
      <c r="BN6" s="7"/>
      <c r="BO6" s="261"/>
      <c r="BP6" s="7"/>
      <c r="BQ6" s="261"/>
      <c r="BR6" s="7"/>
      <c r="BS6" s="261"/>
      <c r="BT6" s="7"/>
      <c r="BU6" s="261"/>
      <c r="BV6" s="7"/>
      <c r="BW6" s="261"/>
      <c r="BX6" s="7"/>
      <c r="BY6" s="261"/>
      <c r="BZ6" s="7"/>
      <c r="CA6" s="261"/>
      <c r="CB6" s="7"/>
      <c r="CC6" s="261"/>
      <c r="CD6" s="7"/>
      <c r="CE6" s="261"/>
      <c r="CF6" s="7"/>
      <c r="CG6" s="261"/>
      <c r="CH6" s="7"/>
      <c r="CI6" s="261"/>
      <c r="CJ6" s="7"/>
      <c r="CK6" s="261"/>
      <c r="CL6" s="261"/>
      <c r="CM6" s="7"/>
      <c r="CN6" s="261"/>
      <c r="CO6" s="7"/>
      <c r="CP6" s="261"/>
      <c r="CQ6" s="7"/>
      <c r="CR6" s="261"/>
      <c r="CS6" s="7"/>
      <c r="CT6" s="261"/>
      <c r="CU6" s="7"/>
      <c r="CV6" s="261"/>
      <c r="CW6" s="7"/>
      <c r="CX6" s="261"/>
      <c r="CY6" s="7"/>
      <c r="CZ6" s="261"/>
      <c r="DA6" s="7"/>
      <c r="DB6" s="261"/>
    </row>
    <row r="7" spans="1:106" ht="12" customHeight="1" x14ac:dyDescent="0.25">
      <c r="BJ7" s="36"/>
      <c r="CH7" s="36"/>
      <c r="CJ7" s="36"/>
    </row>
    <row r="8" spans="1:106" ht="12.75" customHeight="1" x14ac:dyDescent="0.25">
      <c r="A8" s="384" t="s">
        <v>0</v>
      </c>
      <c r="B8" s="124"/>
      <c r="C8" s="227"/>
      <c r="D8" s="395" t="s">
        <v>2</v>
      </c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6"/>
      <c r="R8" s="396"/>
      <c r="S8" s="396"/>
      <c r="T8" s="396"/>
      <c r="U8" s="396"/>
      <c r="V8" s="396"/>
      <c r="W8" s="396"/>
      <c r="X8" s="396"/>
      <c r="Y8" s="396"/>
      <c r="Z8" s="396"/>
      <c r="AA8" s="396"/>
      <c r="AB8" s="395" t="s">
        <v>2</v>
      </c>
      <c r="AC8" s="396"/>
      <c r="AD8" s="396"/>
      <c r="AE8" s="396"/>
      <c r="AF8" s="396"/>
      <c r="AG8" s="396"/>
      <c r="AH8" s="396"/>
      <c r="AI8" s="396"/>
      <c r="AJ8" s="396"/>
      <c r="AK8" s="396"/>
      <c r="AL8" s="396"/>
      <c r="AM8" s="396"/>
      <c r="AN8" s="396"/>
      <c r="AO8" s="396"/>
      <c r="AP8" s="396"/>
      <c r="AQ8" s="397"/>
      <c r="AR8" s="257"/>
      <c r="AS8" s="262"/>
      <c r="AT8" s="257"/>
      <c r="AU8" s="262"/>
      <c r="AV8" s="257"/>
      <c r="AW8" s="262"/>
      <c r="AX8" s="257"/>
      <c r="AY8" s="262"/>
      <c r="AZ8" s="257"/>
      <c r="BA8" s="262"/>
      <c r="BB8" s="257"/>
      <c r="BC8" s="262"/>
      <c r="BD8" s="257"/>
      <c r="BE8" s="262"/>
      <c r="BF8" s="257"/>
      <c r="BG8" s="262"/>
      <c r="BH8" s="395" t="s">
        <v>2</v>
      </c>
      <c r="BI8" s="396"/>
      <c r="BJ8" s="396"/>
      <c r="BK8" s="396"/>
      <c r="BL8" s="396"/>
      <c r="BM8" s="396"/>
      <c r="BN8" s="396"/>
      <c r="BO8" s="396"/>
      <c r="BP8" s="396"/>
      <c r="BQ8" s="396"/>
      <c r="BR8" s="396"/>
      <c r="BS8" s="396"/>
      <c r="BT8" s="396"/>
      <c r="BU8" s="396"/>
      <c r="BV8" s="396"/>
      <c r="BW8" s="397"/>
      <c r="BX8" s="395" t="s">
        <v>2</v>
      </c>
      <c r="BY8" s="396"/>
      <c r="BZ8" s="396"/>
      <c r="CA8" s="396"/>
      <c r="CB8" s="396"/>
      <c r="CC8" s="396"/>
      <c r="CD8" s="396"/>
      <c r="CE8" s="396"/>
      <c r="CF8" s="396"/>
      <c r="CG8" s="396"/>
      <c r="CH8" s="396"/>
      <c r="CI8" s="396"/>
      <c r="CJ8" s="396"/>
      <c r="CK8" s="396"/>
      <c r="CL8" s="396"/>
      <c r="CM8" s="396"/>
      <c r="CN8" s="396"/>
      <c r="CO8" s="395" t="s">
        <v>2</v>
      </c>
      <c r="CP8" s="396"/>
      <c r="CQ8" s="396"/>
      <c r="CR8" s="396"/>
      <c r="CS8" s="396"/>
      <c r="CT8" s="396"/>
      <c r="CU8" s="396"/>
      <c r="CV8" s="396"/>
      <c r="CW8" s="396"/>
      <c r="CX8" s="396"/>
      <c r="CY8" s="396"/>
      <c r="CZ8" s="396"/>
      <c r="DA8" s="396"/>
      <c r="DB8" s="397"/>
    </row>
    <row r="9" spans="1:106" ht="13.5" customHeight="1" x14ac:dyDescent="0.25">
      <c r="A9" s="385"/>
      <c r="B9" s="125"/>
      <c r="C9" s="228"/>
      <c r="D9" s="398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  <c r="Z9" s="399"/>
      <c r="AA9" s="399"/>
      <c r="AB9" s="398"/>
      <c r="AC9" s="399"/>
      <c r="AD9" s="399"/>
      <c r="AE9" s="399"/>
      <c r="AF9" s="399"/>
      <c r="AG9" s="399"/>
      <c r="AH9" s="399"/>
      <c r="AI9" s="399"/>
      <c r="AJ9" s="399"/>
      <c r="AK9" s="399"/>
      <c r="AL9" s="399"/>
      <c r="AM9" s="399"/>
      <c r="AN9" s="399"/>
      <c r="AO9" s="399"/>
      <c r="AP9" s="399"/>
      <c r="AQ9" s="400"/>
      <c r="AR9" s="258"/>
      <c r="AS9" s="263"/>
      <c r="AT9" s="259"/>
      <c r="AU9" s="263"/>
      <c r="AV9" s="258"/>
      <c r="AW9" s="263"/>
      <c r="AX9" s="258"/>
      <c r="AY9" s="263"/>
      <c r="AZ9" s="258"/>
      <c r="BA9" s="263"/>
      <c r="BB9" s="259"/>
      <c r="BC9" s="263"/>
      <c r="BD9" s="258"/>
      <c r="BE9" s="263"/>
      <c r="BF9" s="258"/>
      <c r="BG9" s="263"/>
      <c r="BH9" s="398"/>
      <c r="BI9" s="399"/>
      <c r="BJ9" s="399"/>
      <c r="BK9" s="399"/>
      <c r="BL9" s="399"/>
      <c r="BM9" s="399"/>
      <c r="BN9" s="399"/>
      <c r="BO9" s="399"/>
      <c r="BP9" s="399"/>
      <c r="BQ9" s="399"/>
      <c r="BR9" s="399"/>
      <c r="BS9" s="399"/>
      <c r="BT9" s="399"/>
      <c r="BU9" s="399"/>
      <c r="BV9" s="399"/>
      <c r="BW9" s="400"/>
      <c r="BX9" s="398"/>
      <c r="BY9" s="399"/>
      <c r="BZ9" s="399"/>
      <c r="CA9" s="399"/>
      <c r="CB9" s="399"/>
      <c r="CC9" s="399"/>
      <c r="CD9" s="399"/>
      <c r="CE9" s="399"/>
      <c r="CF9" s="399"/>
      <c r="CG9" s="399"/>
      <c r="CH9" s="399"/>
      <c r="CI9" s="399"/>
      <c r="CJ9" s="399"/>
      <c r="CK9" s="399"/>
      <c r="CL9" s="399"/>
      <c r="CM9" s="399"/>
      <c r="CN9" s="399"/>
      <c r="CO9" s="398"/>
      <c r="CP9" s="399"/>
      <c r="CQ9" s="399"/>
      <c r="CR9" s="399"/>
      <c r="CS9" s="399"/>
      <c r="CT9" s="399"/>
      <c r="CU9" s="399"/>
      <c r="CV9" s="399"/>
      <c r="CW9" s="399"/>
      <c r="CX9" s="399"/>
      <c r="CY9" s="399"/>
      <c r="CZ9" s="399"/>
      <c r="DA9" s="399"/>
      <c r="DB9" s="400"/>
    </row>
    <row r="10" spans="1:106" ht="12" customHeight="1" x14ac:dyDescent="0.25">
      <c r="A10" s="385"/>
      <c r="B10" s="125"/>
      <c r="C10" s="228"/>
      <c r="D10" s="414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5"/>
      <c r="P10" s="415"/>
      <c r="Q10" s="415"/>
      <c r="R10" s="415"/>
      <c r="S10" s="415"/>
      <c r="T10" s="415"/>
      <c r="U10" s="415"/>
      <c r="V10" s="415"/>
      <c r="W10" s="415"/>
      <c r="X10" s="415"/>
      <c r="Y10" s="415"/>
      <c r="Z10" s="415"/>
      <c r="AA10" s="415"/>
      <c r="AB10" s="398"/>
      <c r="AC10" s="399"/>
      <c r="AD10" s="399"/>
      <c r="AE10" s="399"/>
      <c r="AF10" s="399"/>
      <c r="AG10" s="399"/>
      <c r="AH10" s="399"/>
      <c r="AI10" s="399"/>
      <c r="AJ10" s="399"/>
      <c r="AK10" s="399"/>
      <c r="AL10" s="399"/>
      <c r="AM10" s="399"/>
      <c r="AN10" s="399"/>
      <c r="AO10" s="399"/>
      <c r="AP10" s="399"/>
      <c r="AQ10" s="400"/>
      <c r="AR10" s="258"/>
      <c r="AS10" s="263"/>
      <c r="AT10" s="258"/>
      <c r="AU10" s="263"/>
      <c r="AV10" s="258"/>
      <c r="AW10" s="263"/>
      <c r="AX10" s="258"/>
      <c r="AY10" s="263"/>
      <c r="AZ10" s="258"/>
      <c r="BA10" s="263"/>
      <c r="BB10" s="258"/>
      <c r="BC10" s="263"/>
      <c r="BD10" s="258"/>
      <c r="BE10" s="263"/>
      <c r="BF10" s="258"/>
      <c r="BG10" s="263"/>
      <c r="BH10" s="398"/>
      <c r="BI10" s="399"/>
      <c r="BJ10" s="399"/>
      <c r="BK10" s="399"/>
      <c r="BL10" s="399"/>
      <c r="BM10" s="399"/>
      <c r="BN10" s="399"/>
      <c r="BO10" s="399"/>
      <c r="BP10" s="399"/>
      <c r="BQ10" s="399"/>
      <c r="BR10" s="399"/>
      <c r="BS10" s="399"/>
      <c r="BT10" s="399"/>
      <c r="BU10" s="399"/>
      <c r="BV10" s="399"/>
      <c r="BW10" s="400"/>
      <c r="BX10" s="398"/>
      <c r="BY10" s="399"/>
      <c r="BZ10" s="399"/>
      <c r="CA10" s="399"/>
      <c r="CB10" s="399"/>
      <c r="CC10" s="399"/>
      <c r="CD10" s="399"/>
      <c r="CE10" s="399"/>
      <c r="CF10" s="399"/>
      <c r="CG10" s="399"/>
      <c r="CH10" s="399"/>
      <c r="CI10" s="399"/>
      <c r="CJ10" s="399"/>
      <c r="CK10" s="399"/>
      <c r="CL10" s="399"/>
      <c r="CM10" s="399"/>
      <c r="CN10" s="399"/>
      <c r="CO10" s="398"/>
      <c r="CP10" s="399"/>
      <c r="CQ10" s="399"/>
      <c r="CR10" s="399"/>
      <c r="CS10" s="399"/>
      <c r="CT10" s="399"/>
      <c r="CU10" s="399"/>
      <c r="CV10" s="399"/>
      <c r="CW10" s="399"/>
      <c r="CX10" s="399"/>
      <c r="CY10" s="399"/>
      <c r="CZ10" s="399"/>
      <c r="DA10" s="399"/>
      <c r="DB10" s="400"/>
    </row>
    <row r="11" spans="1:106" ht="18.75" customHeight="1" x14ac:dyDescent="0.25">
      <c r="A11" s="385"/>
      <c r="B11" s="125"/>
      <c r="C11" s="228"/>
      <c r="D11" s="410" t="s">
        <v>18</v>
      </c>
      <c r="E11" s="411"/>
      <c r="F11" s="411"/>
      <c r="G11" s="411"/>
      <c r="H11" s="411"/>
      <c r="I11" s="411"/>
      <c r="J11" s="411"/>
      <c r="K11" s="411"/>
      <c r="L11" s="411"/>
      <c r="M11" s="411"/>
      <c r="N11" s="411"/>
      <c r="O11" s="411"/>
      <c r="P11" s="411"/>
      <c r="Q11" s="405"/>
      <c r="R11" s="405"/>
      <c r="S11" s="405"/>
      <c r="T11" s="405"/>
      <c r="U11" s="405"/>
      <c r="V11" s="405"/>
      <c r="W11" s="405"/>
      <c r="X11" s="411"/>
      <c r="Y11" s="411"/>
      <c r="Z11" s="405"/>
      <c r="AA11" s="406"/>
      <c r="AB11" s="229" t="s">
        <v>19</v>
      </c>
      <c r="AC11" s="313"/>
      <c r="AD11" s="230"/>
      <c r="AE11" s="313"/>
      <c r="AF11" s="230"/>
      <c r="AG11" s="313"/>
      <c r="AH11" s="230"/>
      <c r="AI11" s="313"/>
      <c r="AJ11" s="230"/>
      <c r="AK11" s="313"/>
      <c r="AL11" s="230"/>
      <c r="AM11" s="313"/>
      <c r="AN11" s="230"/>
      <c r="AO11" s="313"/>
      <c r="AP11" s="230"/>
      <c r="AQ11" s="316"/>
      <c r="AR11" s="418" t="s">
        <v>45</v>
      </c>
      <c r="AS11" s="419"/>
      <c r="AT11" s="419"/>
      <c r="AU11" s="419"/>
      <c r="AV11" s="419"/>
      <c r="AW11" s="419"/>
      <c r="AX11" s="419"/>
      <c r="AY11" s="419"/>
      <c r="AZ11" s="419"/>
      <c r="BA11" s="419"/>
      <c r="BB11" s="419"/>
      <c r="BC11" s="419"/>
      <c r="BD11" s="419"/>
      <c r="BE11" s="419"/>
      <c r="BF11" s="419"/>
      <c r="BG11" s="420"/>
      <c r="BH11" s="404" t="s">
        <v>20</v>
      </c>
      <c r="BI11" s="405"/>
      <c r="BJ11" s="405"/>
      <c r="BK11" s="405"/>
      <c r="BL11" s="405"/>
      <c r="BM11" s="405"/>
      <c r="BN11" s="405"/>
      <c r="BO11" s="405"/>
      <c r="BP11" s="405"/>
      <c r="BQ11" s="405"/>
      <c r="BR11" s="405"/>
      <c r="BS11" s="405"/>
      <c r="BT11" s="405"/>
      <c r="BU11" s="405"/>
      <c r="BV11" s="405"/>
      <c r="BW11" s="406"/>
      <c r="BX11" s="404" t="s">
        <v>21</v>
      </c>
      <c r="BY11" s="405"/>
      <c r="BZ11" s="405"/>
      <c r="CA11" s="405"/>
      <c r="CB11" s="405"/>
      <c r="CC11" s="405"/>
      <c r="CD11" s="405"/>
      <c r="CE11" s="405"/>
      <c r="CF11" s="405"/>
      <c r="CG11" s="405"/>
      <c r="CH11" s="405"/>
      <c r="CI11" s="405"/>
      <c r="CJ11" s="405"/>
      <c r="CK11" s="405"/>
      <c r="CL11" s="405"/>
      <c r="CM11" s="405"/>
      <c r="CN11" s="406"/>
      <c r="CO11" s="404" t="s">
        <v>22</v>
      </c>
      <c r="CP11" s="405"/>
      <c r="CQ11" s="405"/>
      <c r="CR11" s="405"/>
      <c r="CS11" s="405"/>
      <c r="CT11" s="405"/>
      <c r="CU11" s="405"/>
      <c r="CV11" s="405"/>
      <c r="CW11" s="405"/>
      <c r="CX11" s="405"/>
      <c r="CY11" s="405"/>
      <c r="CZ11" s="405"/>
      <c r="DA11" s="405"/>
      <c r="DB11" s="406"/>
    </row>
    <row r="12" spans="1:106" s="8" customFormat="1" ht="162" customHeight="1" x14ac:dyDescent="0.25">
      <c r="A12" s="385"/>
      <c r="B12" s="125"/>
      <c r="C12" s="226" t="s">
        <v>1</v>
      </c>
      <c r="D12" s="412" t="str">
        <f>'Скорая медицинская помощь'!$D$12</f>
        <v>Утвержденное плановое задание в соответствии с заседанием Комиссии 5/2024</v>
      </c>
      <c r="E12" s="413"/>
      <c r="F12" s="428" t="s">
        <v>168</v>
      </c>
      <c r="G12" s="429"/>
      <c r="H12" s="428" t="str">
        <f>'Скорая медицинская помощь'!F12</f>
        <v>Принято к оплате оказанной медицинской помощи за  7 месяцев 2024  года</v>
      </c>
      <c r="I12" s="429"/>
      <c r="J12" s="413" t="str">
        <f>'Скорая медицинская помощь'!$H$12</f>
        <v>Проект планового задания для заседания Комиссии 6/2024</v>
      </c>
      <c r="K12" s="413"/>
      <c r="L12" s="428" t="s">
        <v>168</v>
      </c>
      <c r="M12" s="429"/>
      <c r="N12" s="308" t="s">
        <v>42</v>
      </c>
      <c r="O12" s="427" t="str">
        <f>'Скорая медицинская помощь'!$J$12</f>
        <v>Внесенные в проект планового задания изменения в соответствии с заседанием Комиссии 6/2024</v>
      </c>
      <c r="P12" s="427"/>
      <c r="Q12" s="427" t="s">
        <v>168</v>
      </c>
      <c r="R12" s="427"/>
      <c r="S12" s="425" t="s">
        <v>11</v>
      </c>
      <c r="T12" s="407"/>
      <c r="U12" s="425" t="s">
        <v>43</v>
      </c>
      <c r="V12" s="403"/>
      <c r="W12" s="334" t="s">
        <v>42</v>
      </c>
      <c r="X12" s="425" t="s">
        <v>12</v>
      </c>
      <c r="Y12" s="407"/>
      <c r="Z12" s="425" t="s">
        <v>13</v>
      </c>
      <c r="AA12" s="407"/>
      <c r="AB12" s="416" t="str">
        <f>'Скорая медицинская помощь'!$D$12</f>
        <v>Утвержденное плановое задание в соответствии с заседанием Комиссии 5/2024</v>
      </c>
      <c r="AC12" s="417"/>
      <c r="AD12" s="428" t="str">
        <f>'Скорая медицинская помощь'!$F$12</f>
        <v>Принято к оплате оказанной медицинской помощи за  7 месяцев 2024  года</v>
      </c>
      <c r="AE12" s="429"/>
      <c r="AF12" s="416" t="str">
        <f>'Скорая медицинская помощь'!$H$12</f>
        <v>Проект планового задания для заседания Комиссии 6/2024</v>
      </c>
      <c r="AG12" s="417"/>
      <c r="AH12" s="423" t="str">
        <f>'Скорая медицинская помощь'!$J$12</f>
        <v>Внесенные в проект планового задания изменения в соответствии с заседанием Комиссии 6/2024</v>
      </c>
      <c r="AI12" s="424"/>
      <c r="AJ12" s="425" t="s">
        <v>11</v>
      </c>
      <c r="AK12" s="426"/>
      <c r="AL12" s="425" t="s">
        <v>41</v>
      </c>
      <c r="AM12" s="426"/>
      <c r="AN12" s="430" t="s">
        <v>12</v>
      </c>
      <c r="AO12" s="431"/>
      <c r="AP12" s="430" t="s">
        <v>13</v>
      </c>
      <c r="AQ12" s="432"/>
      <c r="AR12" s="408" t="str">
        <f>'Скорая медицинская помощь'!$D$12</f>
        <v>Утвержденное плановое задание в соответствии с заседанием Комиссии 5/2024</v>
      </c>
      <c r="AS12" s="409"/>
      <c r="AT12" s="421" t="str">
        <f>'Скорая медицинская помощь'!$F$12</f>
        <v>Принято к оплате оказанной медицинской помощи за  7 месяцев 2024  года</v>
      </c>
      <c r="AU12" s="422"/>
      <c r="AV12" s="409" t="str">
        <f>'Скорая медицинская помощь'!$H$12</f>
        <v>Проект планового задания для заседания Комиссии 6/2024</v>
      </c>
      <c r="AW12" s="409"/>
      <c r="AX12" s="401" t="str">
        <f>'Скорая медицинская помощь'!$J$12</f>
        <v>Внесенные в проект планового задания изменения в соответствии с заседанием Комиссии 6/2024</v>
      </c>
      <c r="AY12" s="402"/>
      <c r="AZ12" s="403" t="s">
        <v>11</v>
      </c>
      <c r="BA12" s="403"/>
      <c r="BB12" s="403" t="s">
        <v>12</v>
      </c>
      <c r="BC12" s="403"/>
      <c r="BD12" s="403" t="s">
        <v>43</v>
      </c>
      <c r="BE12" s="403"/>
      <c r="BF12" s="403" t="s">
        <v>13</v>
      </c>
      <c r="BG12" s="407"/>
      <c r="BH12" s="408" t="str">
        <f>'Скорая медицинская помощь'!$D$12</f>
        <v>Утвержденное плановое задание в соответствии с заседанием Комиссии 5/2024</v>
      </c>
      <c r="BI12" s="409"/>
      <c r="BJ12" s="421" t="str">
        <f>'Скорая медицинская помощь'!$F$12</f>
        <v>Принято к оплате оказанной медицинской помощи за  7 месяцев 2024  года</v>
      </c>
      <c r="BK12" s="422"/>
      <c r="BL12" s="409" t="str">
        <f>'Скорая медицинская помощь'!$H$12</f>
        <v>Проект планового задания для заседания Комиссии 6/2024</v>
      </c>
      <c r="BM12" s="409"/>
      <c r="BN12" s="401" t="str">
        <f>'Скорая медицинская помощь'!$J$12</f>
        <v>Внесенные в проект планового задания изменения в соответствии с заседанием Комиссии 6/2024</v>
      </c>
      <c r="BO12" s="402"/>
      <c r="BP12" s="403" t="s">
        <v>11</v>
      </c>
      <c r="BQ12" s="403"/>
      <c r="BR12" s="403" t="s">
        <v>12</v>
      </c>
      <c r="BS12" s="403"/>
      <c r="BT12" s="403" t="s">
        <v>43</v>
      </c>
      <c r="BU12" s="403"/>
      <c r="BV12" s="403" t="s">
        <v>13</v>
      </c>
      <c r="BW12" s="407"/>
      <c r="BX12" s="408" t="str">
        <f>'Скорая медицинская помощь'!$D$12</f>
        <v>Утвержденное плановое задание в соответствии с заседанием Комиссии 5/2024</v>
      </c>
      <c r="BY12" s="409"/>
      <c r="BZ12" s="421" t="str">
        <f>'Скорая медицинская помощь'!$F$12</f>
        <v>Принято к оплате оказанной медицинской помощи за  7 месяцев 2024  года</v>
      </c>
      <c r="CA12" s="422"/>
      <c r="CB12" s="409" t="str">
        <f>'Скорая медицинская помощь'!$H$12</f>
        <v>Проект планового задания для заседания Комиссии 6/2024</v>
      </c>
      <c r="CC12" s="409"/>
      <c r="CD12" s="401" t="str">
        <f>'Скорая медицинская помощь'!$J$12</f>
        <v>Внесенные в проект планового задания изменения в соответствии с заседанием Комиссии 6/2024</v>
      </c>
      <c r="CE12" s="402"/>
      <c r="CF12" s="403" t="s">
        <v>11</v>
      </c>
      <c r="CG12" s="403"/>
      <c r="CH12" s="403" t="s">
        <v>12</v>
      </c>
      <c r="CI12" s="403"/>
      <c r="CJ12" s="403" t="s">
        <v>43</v>
      </c>
      <c r="CK12" s="403"/>
      <c r="CL12" s="319" t="s">
        <v>51</v>
      </c>
      <c r="CM12" s="403" t="s">
        <v>12</v>
      </c>
      <c r="CN12" s="403"/>
      <c r="CO12" s="408" t="str">
        <f>'Скорая медицинская помощь'!$D$12</f>
        <v>Утвержденное плановое задание в соответствии с заседанием Комиссии 5/2024</v>
      </c>
      <c r="CP12" s="409"/>
      <c r="CQ12" s="421" t="str">
        <f>'Скорая медицинская помощь'!$F$12</f>
        <v>Принято к оплате оказанной медицинской помощи за  7 месяцев 2024  года</v>
      </c>
      <c r="CR12" s="422"/>
      <c r="CS12" s="409" t="str">
        <f>'Скорая медицинская помощь'!$H$12</f>
        <v>Проект планового задания для заседания Комиссии 6/2024</v>
      </c>
      <c r="CT12" s="409"/>
      <c r="CU12" s="401" t="str">
        <f>'Скорая медицинская помощь'!$J$12</f>
        <v>Внесенные в проект планового задания изменения в соответствии с заседанием Комиссии 6/2024</v>
      </c>
      <c r="CV12" s="402"/>
      <c r="CW12" s="403" t="s">
        <v>11</v>
      </c>
      <c r="CX12" s="403"/>
      <c r="CY12" s="403" t="s">
        <v>43</v>
      </c>
      <c r="CZ12" s="403"/>
      <c r="DA12" s="403" t="s">
        <v>13</v>
      </c>
      <c r="DB12" s="407"/>
    </row>
    <row r="13" spans="1:106" s="8" customFormat="1" ht="38.25" customHeight="1" x14ac:dyDescent="0.25">
      <c r="A13" s="124"/>
      <c r="B13" s="124"/>
      <c r="C13" s="226"/>
      <c r="D13" s="271" t="s">
        <v>15</v>
      </c>
      <c r="E13" s="288" t="s">
        <v>16</v>
      </c>
      <c r="F13" s="271" t="s">
        <v>15</v>
      </c>
      <c r="G13" s="288" t="s">
        <v>16</v>
      </c>
      <c r="H13" s="271" t="s">
        <v>15</v>
      </c>
      <c r="I13" s="288" t="s">
        <v>16</v>
      </c>
      <c r="J13" s="272" t="s">
        <v>15</v>
      </c>
      <c r="K13" s="288" t="s">
        <v>16</v>
      </c>
      <c r="L13" s="271" t="s">
        <v>15</v>
      </c>
      <c r="M13" s="288" t="s">
        <v>16</v>
      </c>
      <c r="N13" s="288" t="s">
        <v>16</v>
      </c>
      <c r="O13" s="283" t="s">
        <v>15</v>
      </c>
      <c r="P13" s="311" t="s">
        <v>16</v>
      </c>
      <c r="Q13" s="283" t="s">
        <v>15</v>
      </c>
      <c r="R13" s="311" t="s">
        <v>16</v>
      </c>
      <c r="S13" s="272" t="s">
        <v>15</v>
      </c>
      <c r="T13" s="335" t="s">
        <v>16</v>
      </c>
      <c r="U13" s="2" t="s">
        <v>15</v>
      </c>
      <c r="V13" s="282" t="s">
        <v>16</v>
      </c>
      <c r="W13" s="312" t="s">
        <v>16</v>
      </c>
      <c r="X13" s="2" t="s">
        <v>15</v>
      </c>
      <c r="Y13" s="282" t="s">
        <v>16</v>
      </c>
      <c r="Z13" s="1" t="s">
        <v>15</v>
      </c>
      <c r="AA13" s="312" t="s">
        <v>16</v>
      </c>
      <c r="AB13" s="2" t="s">
        <v>15</v>
      </c>
      <c r="AC13" s="282" t="s">
        <v>16</v>
      </c>
      <c r="AD13" s="2" t="s">
        <v>15</v>
      </c>
      <c r="AE13" s="282" t="s">
        <v>16</v>
      </c>
      <c r="AF13" s="2" t="s">
        <v>15</v>
      </c>
      <c r="AG13" s="282" t="s">
        <v>16</v>
      </c>
      <c r="AH13" s="102" t="s">
        <v>15</v>
      </c>
      <c r="AI13" s="314" t="s">
        <v>16</v>
      </c>
      <c r="AJ13" s="103" t="s">
        <v>15</v>
      </c>
      <c r="AK13" s="315" t="s">
        <v>16</v>
      </c>
      <c r="AL13" s="2" t="s">
        <v>15</v>
      </c>
      <c r="AM13" s="282" t="s">
        <v>16</v>
      </c>
      <c r="AN13" s="2" t="s">
        <v>15</v>
      </c>
      <c r="AO13" s="282" t="s">
        <v>16</v>
      </c>
      <c r="AP13" s="2" t="s">
        <v>15</v>
      </c>
      <c r="AQ13" s="312" t="s">
        <v>16</v>
      </c>
      <c r="AR13" s="2" t="s">
        <v>15</v>
      </c>
      <c r="AS13" s="282" t="s">
        <v>16</v>
      </c>
      <c r="AT13" s="2" t="s">
        <v>15</v>
      </c>
      <c r="AU13" s="282" t="s">
        <v>16</v>
      </c>
      <c r="AV13" s="1" t="s">
        <v>15</v>
      </c>
      <c r="AW13" s="282" t="s">
        <v>16</v>
      </c>
      <c r="AX13" s="100" t="s">
        <v>15</v>
      </c>
      <c r="AY13" s="264" t="s">
        <v>16</v>
      </c>
      <c r="AZ13" s="1" t="s">
        <v>15</v>
      </c>
      <c r="BA13" s="282" t="s">
        <v>16</v>
      </c>
      <c r="BB13" s="1" t="s">
        <v>15</v>
      </c>
      <c r="BC13" s="282" t="s">
        <v>16</v>
      </c>
      <c r="BD13" s="1" t="s">
        <v>15</v>
      </c>
      <c r="BE13" s="282" t="s">
        <v>16</v>
      </c>
      <c r="BF13" s="1" t="s">
        <v>15</v>
      </c>
      <c r="BG13" s="312" t="s">
        <v>16</v>
      </c>
      <c r="BH13" s="2" t="s">
        <v>15</v>
      </c>
      <c r="BI13" s="282" t="s">
        <v>16</v>
      </c>
      <c r="BJ13" s="2" t="s">
        <v>15</v>
      </c>
      <c r="BK13" s="282" t="s">
        <v>16</v>
      </c>
      <c r="BL13" s="1" t="s">
        <v>15</v>
      </c>
      <c r="BM13" s="282" t="s">
        <v>16</v>
      </c>
      <c r="BN13" s="100" t="s">
        <v>15</v>
      </c>
      <c r="BO13" s="264" t="s">
        <v>16</v>
      </c>
      <c r="BP13" s="1" t="s">
        <v>15</v>
      </c>
      <c r="BQ13" s="282" t="s">
        <v>16</v>
      </c>
      <c r="BR13" s="1" t="s">
        <v>15</v>
      </c>
      <c r="BS13" s="282" t="s">
        <v>16</v>
      </c>
      <c r="BT13" s="1" t="s">
        <v>15</v>
      </c>
      <c r="BU13" s="282" t="s">
        <v>16</v>
      </c>
      <c r="BV13" s="1" t="s">
        <v>15</v>
      </c>
      <c r="BW13" s="312" t="s">
        <v>16</v>
      </c>
      <c r="BX13" s="2" t="s">
        <v>15</v>
      </c>
      <c r="BY13" s="282" t="s">
        <v>16</v>
      </c>
      <c r="BZ13" s="2" t="s">
        <v>15</v>
      </c>
      <c r="CA13" s="329" t="s">
        <v>16</v>
      </c>
      <c r="CB13" s="1" t="s">
        <v>15</v>
      </c>
      <c r="CC13" s="282" t="s">
        <v>16</v>
      </c>
      <c r="CD13" s="100" t="s">
        <v>15</v>
      </c>
      <c r="CE13" s="264" t="s">
        <v>16</v>
      </c>
      <c r="CF13" s="1" t="s">
        <v>15</v>
      </c>
      <c r="CG13" s="282" t="s">
        <v>16</v>
      </c>
      <c r="CH13" s="1" t="s">
        <v>15</v>
      </c>
      <c r="CI13" s="282" t="s">
        <v>16</v>
      </c>
      <c r="CJ13" s="1" t="s">
        <v>15</v>
      </c>
      <c r="CK13" s="282" t="s">
        <v>16</v>
      </c>
      <c r="CL13" s="282" t="s">
        <v>16</v>
      </c>
      <c r="CM13" s="1" t="s">
        <v>15</v>
      </c>
      <c r="CN13" s="312" t="s">
        <v>16</v>
      </c>
      <c r="CO13" s="271" t="s">
        <v>15</v>
      </c>
      <c r="CP13" s="288" t="s">
        <v>16</v>
      </c>
      <c r="CQ13" s="271" t="s">
        <v>15</v>
      </c>
      <c r="CR13" s="288" t="s">
        <v>16</v>
      </c>
      <c r="CS13" s="272" t="s">
        <v>15</v>
      </c>
      <c r="CT13" s="288" t="s">
        <v>16</v>
      </c>
      <c r="CU13" s="100" t="s">
        <v>15</v>
      </c>
      <c r="CV13" s="264" t="s">
        <v>16</v>
      </c>
      <c r="CW13" s="1" t="s">
        <v>15</v>
      </c>
      <c r="CX13" s="282" t="s">
        <v>16</v>
      </c>
      <c r="CY13" s="1" t="s">
        <v>15</v>
      </c>
      <c r="CZ13" s="282" t="s">
        <v>16</v>
      </c>
      <c r="DA13" s="1" t="s">
        <v>15</v>
      </c>
      <c r="DB13" s="312" t="s">
        <v>16</v>
      </c>
    </row>
    <row r="14" spans="1:106" x14ac:dyDescent="0.25">
      <c r="A14" s="131">
        <v>1</v>
      </c>
      <c r="B14" s="131" t="str">
        <f>'Скорая медицинская помощь'!B14</f>
        <v>410001</v>
      </c>
      <c r="C14" s="289" t="str">
        <f>'Скорая медицинская помощь'!C14</f>
        <v>ГБУЗ "ККБ ИМ. А.С. ЛУКАШЕВСКОГО"</v>
      </c>
      <c r="D14" s="291">
        <f>'[1]План 2024'!$F9</f>
        <v>0</v>
      </c>
      <c r="E14" s="305">
        <f>'[1]План 2024'!$G9</f>
        <v>0</v>
      </c>
      <c r="F14" s="291"/>
      <c r="G14" s="305"/>
      <c r="H14" s="155">
        <f>'[2]СВОД по МО'!$FA16</f>
        <v>0</v>
      </c>
      <c r="I14" s="155">
        <f>'[2]СВОД по МО'!$FD16</f>
        <v>0</v>
      </c>
      <c r="J14" s="293">
        <f>'[3]План 2024'!$F9</f>
        <v>0</v>
      </c>
      <c r="K14" s="306">
        <f>'[3]План 2024'!$G9</f>
        <v>0</v>
      </c>
      <c r="L14" s="291"/>
      <c r="M14" s="305"/>
      <c r="N14" s="306">
        <f>'[3]План 2024'!$H9</f>
        <v>0</v>
      </c>
      <c r="O14" s="292">
        <f t="shared" ref="O14:O45" si="0">J14-D14</f>
        <v>0</v>
      </c>
      <c r="P14" s="338">
        <f t="shared" ref="P14:P45" si="1">K14-E14</f>
        <v>0</v>
      </c>
      <c r="Q14" s="339">
        <f>L14-F14</f>
        <v>0</v>
      </c>
      <c r="R14" s="340">
        <f t="shared" ref="R14:R74" si="2">M14-G14</f>
        <v>0</v>
      </c>
      <c r="S14" s="295"/>
      <c r="T14" s="305"/>
      <c r="U14" s="295"/>
      <c r="V14" s="305"/>
      <c r="W14" s="331"/>
      <c r="X14" s="133"/>
      <c r="Y14" s="305"/>
      <c r="Z14" s="295"/>
      <c r="AA14" s="305"/>
      <c r="AB14" s="293">
        <f>'[1]План 2024'!$K9</f>
        <v>14396</v>
      </c>
      <c r="AC14" s="300">
        <f>'[1]План 2024'!$L9</f>
        <v>31577.920000000002</v>
      </c>
      <c r="AD14" s="155">
        <f>'[2]СВОД по МО'!$FO16</f>
        <v>7722</v>
      </c>
      <c r="AE14" s="155">
        <f>'[2]СВОД по МО'!$FR16</f>
        <v>13260.05868</v>
      </c>
      <c r="AF14" s="293">
        <f>'[3]План 2024'!$K9</f>
        <v>14396</v>
      </c>
      <c r="AG14" s="300">
        <f>'[3]План 2024'!$L9</f>
        <v>31577.920000000002</v>
      </c>
      <c r="AH14" s="299">
        <f t="shared" ref="AH14:AH55" si="3">AF14-AB14</f>
        <v>0</v>
      </c>
      <c r="AI14" s="302">
        <f t="shared" ref="AI14:AI56" si="4">AG14-AC14</f>
        <v>0</v>
      </c>
      <c r="AJ14" s="295">
        <v>-552</v>
      </c>
      <c r="AK14" s="305">
        <v>-4071.42</v>
      </c>
      <c r="AL14" s="295"/>
      <c r="AM14" s="305"/>
      <c r="AN14" s="295"/>
      <c r="AO14" s="305"/>
      <c r="AP14" s="295"/>
      <c r="AQ14" s="305"/>
      <c r="AR14" s="293">
        <f>'[1]План 2024'!$O9</f>
        <v>0</v>
      </c>
      <c r="AS14" s="300">
        <f>'[1]План 2024'!$P9</f>
        <v>0</v>
      </c>
      <c r="AT14" s="155">
        <f>'[2]СВОД по МО'!$GA16</f>
        <v>0</v>
      </c>
      <c r="AU14" s="155">
        <f>'[2]СВОД по МО'!$GD16</f>
        <v>0</v>
      </c>
      <c r="AV14" s="293">
        <f>'[3]План 2024'!$O9</f>
        <v>0</v>
      </c>
      <c r="AW14" s="300">
        <f>'[3]План 2024'!$P9</f>
        <v>0</v>
      </c>
      <c r="AX14" s="299">
        <f>AV14-AR14</f>
        <v>0</v>
      </c>
      <c r="AY14" s="302">
        <f t="shared" ref="AX14:AY45" si="5">AW14-AS14</f>
        <v>0</v>
      </c>
      <c r="AZ14" s="133"/>
      <c r="BA14" s="305"/>
      <c r="BB14" s="133"/>
      <c r="BC14" s="305"/>
      <c r="BD14" s="133"/>
      <c r="BE14" s="305"/>
      <c r="BF14" s="133"/>
      <c r="BG14" s="305"/>
      <c r="BH14" s="293">
        <f>'[1]План 2024'!$Q9</f>
        <v>8306</v>
      </c>
      <c r="BI14" s="300">
        <f>'[1]План 2024'!$R9</f>
        <v>40547.339999999997</v>
      </c>
      <c r="BJ14" s="155">
        <f>'[2]СВОД по МО'!$GG16</f>
        <v>4059</v>
      </c>
      <c r="BK14" s="155">
        <f>'[2]СВОД по МО'!$GJ16</f>
        <v>19144.978180000002</v>
      </c>
      <c r="BL14" s="293">
        <f>'[3]План 2024'!$Q9</f>
        <v>7992</v>
      </c>
      <c r="BM14" s="300">
        <f>'[3]План 2024'!$R9</f>
        <v>39227.579999999994</v>
      </c>
      <c r="BN14" s="299">
        <f t="shared" ref="BN14:BN45" si="6">BL14-BH14</f>
        <v>-314</v>
      </c>
      <c r="BO14" s="302">
        <f t="shared" ref="BO14:BO45" si="7">BM14-BI14</f>
        <v>-1319.760000000002</v>
      </c>
      <c r="BP14" s="295">
        <v>-884</v>
      </c>
      <c r="BQ14" s="305">
        <v>-5797.56</v>
      </c>
      <c r="BR14" s="133"/>
      <c r="BS14" s="305"/>
      <c r="BT14" s="295">
        <v>-314</v>
      </c>
      <c r="BU14" s="305">
        <v>-1319.760000000002</v>
      </c>
      <c r="BV14" s="295"/>
      <c r="BW14" s="305"/>
      <c r="BX14" s="293">
        <f>'[1]План 2024'!$S9</f>
        <v>2805</v>
      </c>
      <c r="BY14" s="300">
        <f>'[1]План 2024'!$T9+'[1]План 2024'!$X9</f>
        <v>70093.039999999994</v>
      </c>
      <c r="BZ14" s="155">
        <f>'[2]СВОД по МО'!$GP16</f>
        <v>1194</v>
      </c>
      <c r="CA14" s="155">
        <f>'[2]СВОД по МО'!$GS16+CR14</f>
        <v>30123.279070000004</v>
      </c>
      <c r="CB14" s="293">
        <f>'[3]План 2024'!$S9</f>
        <v>2178</v>
      </c>
      <c r="CC14" s="300">
        <f>'[3]План 2024'!$T9+'[3]План 2024'!$X9</f>
        <v>57314.869999999995</v>
      </c>
      <c r="CD14" s="299">
        <f t="shared" ref="CD14:CD45" si="8">CB14-BX14</f>
        <v>-627</v>
      </c>
      <c r="CE14" s="302">
        <f t="shared" ref="CE14:CE45" si="9">CC14-BY14</f>
        <v>-12778.169999999998</v>
      </c>
      <c r="CF14" s="295">
        <v>-627</v>
      </c>
      <c r="CG14" s="305">
        <v>-3716.28</v>
      </c>
      <c r="CH14" s="133"/>
      <c r="CI14" s="305"/>
      <c r="CJ14" s="295"/>
      <c r="CK14" s="305">
        <v>-12778.169999999998</v>
      </c>
      <c r="CL14" s="300"/>
      <c r="CM14" s="295"/>
      <c r="CN14" s="305"/>
      <c r="CO14" s="293">
        <f>'[1]План 2024'!$W9</f>
        <v>8394</v>
      </c>
      <c r="CP14" s="305">
        <f>'[1]План 2024'!$X9</f>
        <v>51384.799999999988</v>
      </c>
      <c r="CQ14" s="155">
        <f>'[2]410001'!$GU$79</f>
        <v>4322</v>
      </c>
      <c r="CR14" s="155">
        <f>'[2]410001'!$GX$79</f>
        <v>21886.733070000002</v>
      </c>
      <c r="CS14" s="293">
        <f>'[3]План 2024'!$W9</f>
        <v>7703</v>
      </c>
      <c r="CT14" s="305">
        <f>'[3]План 2024'!$X9</f>
        <v>42322.909999999996</v>
      </c>
      <c r="CU14" s="299">
        <f t="shared" ref="CU14:CU45" si="10">CS14-CO14</f>
        <v>-691</v>
      </c>
      <c r="CV14" s="302">
        <f t="shared" ref="CV14:CV45" si="11">CT14-CP14</f>
        <v>-9061.8899999999921</v>
      </c>
      <c r="CW14" s="295">
        <f>-269-300</f>
        <v>-569</v>
      </c>
      <c r="CX14" s="305">
        <f>-224.88-1037.06</f>
        <v>-1261.94</v>
      </c>
      <c r="CY14" s="295"/>
      <c r="CZ14" s="305"/>
      <c r="DA14" s="295"/>
      <c r="DB14" s="305"/>
    </row>
    <row r="15" spans="1:106" x14ac:dyDescent="0.25">
      <c r="A15" s="131">
        <v>2</v>
      </c>
      <c r="B15" s="131" t="str">
        <f>'Скорая медицинская помощь'!B15</f>
        <v>410002</v>
      </c>
      <c r="C15" s="289" t="str">
        <f>'Скорая медицинская помощь'!C15</f>
        <v>ГБУЗ ККДБ</v>
      </c>
      <c r="D15" s="11">
        <f>'[1]План 2024'!$F10</f>
        <v>0</v>
      </c>
      <c r="E15" s="171">
        <f>'[1]План 2024'!$G10</f>
        <v>0</v>
      </c>
      <c r="F15" s="11"/>
      <c r="G15" s="171"/>
      <c r="H15" s="12">
        <f>'[2]СВОД по МО'!$FA17</f>
        <v>0</v>
      </c>
      <c r="I15" s="12">
        <f>'[2]СВОД по МО'!$FD17</f>
        <v>0</v>
      </c>
      <c r="J15" s="11">
        <f>'[3]План 2024'!$F10</f>
        <v>0</v>
      </c>
      <c r="K15" s="45">
        <f>'[3]План 2024'!$G10</f>
        <v>0</v>
      </c>
      <c r="L15" s="11"/>
      <c r="M15" s="171"/>
      <c r="N15" s="45">
        <f>'[3]План 2024'!$H10</f>
        <v>0</v>
      </c>
      <c r="O15" s="292">
        <f t="shared" si="0"/>
        <v>0</v>
      </c>
      <c r="P15" s="338">
        <f t="shared" si="1"/>
        <v>0</v>
      </c>
      <c r="Q15" s="339">
        <f t="shared" ref="Q15:Q74" si="12">L15-F15</f>
        <v>0</v>
      </c>
      <c r="R15" s="340">
        <f t="shared" si="2"/>
        <v>0</v>
      </c>
      <c r="S15" s="296"/>
      <c r="T15" s="171"/>
      <c r="U15" s="296"/>
      <c r="V15" s="171"/>
      <c r="W15" s="332"/>
      <c r="X15" s="134"/>
      <c r="Y15" s="171"/>
      <c r="Z15" s="296"/>
      <c r="AA15" s="171"/>
      <c r="AB15" s="11">
        <f>'[1]План 2024'!$K10</f>
        <v>5300</v>
      </c>
      <c r="AC15" s="171">
        <f>'[1]План 2024'!$L10</f>
        <v>9605.06</v>
      </c>
      <c r="AD15" s="12">
        <f>'[2]СВОД по МО'!$FO17</f>
        <v>3257</v>
      </c>
      <c r="AE15" s="12">
        <f>'[2]СВОД по МО'!$FR17</f>
        <v>5886.6627399999988</v>
      </c>
      <c r="AF15" s="11">
        <f>'[3]План 2024'!$K10</f>
        <v>6400</v>
      </c>
      <c r="AG15" s="171">
        <f>'[3]План 2024'!$L10</f>
        <v>12223.020000000002</v>
      </c>
      <c r="AH15" s="292">
        <f t="shared" si="3"/>
        <v>1100</v>
      </c>
      <c r="AI15" s="303">
        <f t="shared" si="4"/>
        <v>2617.9600000000028</v>
      </c>
      <c r="AJ15" s="296">
        <v>1100</v>
      </c>
      <c r="AK15" s="171">
        <v>2617.96</v>
      </c>
      <c r="AL15" s="296"/>
      <c r="AM15" s="171"/>
      <c r="AN15" s="296"/>
      <c r="AO15" s="171"/>
      <c r="AP15" s="296"/>
      <c r="AQ15" s="171"/>
      <c r="AR15" s="11">
        <f>'[1]План 2024'!$O10</f>
        <v>0</v>
      </c>
      <c r="AS15" s="171">
        <f>'[1]План 2024'!$P10</f>
        <v>0</v>
      </c>
      <c r="AT15" s="12">
        <f>'[2]СВОД по МО'!$GA17</f>
        <v>0</v>
      </c>
      <c r="AU15" s="12">
        <f>'[2]СВОД по МО'!$GD17</f>
        <v>0</v>
      </c>
      <c r="AV15" s="11">
        <f>'[3]План 2024'!$O10</f>
        <v>0</v>
      </c>
      <c r="AW15" s="171">
        <f>'[3]План 2024'!$P10</f>
        <v>0</v>
      </c>
      <c r="AX15" s="292">
        <f t="shared" si="5"/>
        <v>0</v>
      </c>
      <c r="AY15" s="303">
        <f t="shared" si="5"/>
        <v>0</v>
      </c>
      <c r="AZ15" s="134"/>
      <c r="BA15" s="171"/>
      <c r="BB15" s="134"/>
      <c r="BC15" s="171"/>
      <c r="BD15" s="134"/>
      <c r="BE15" s="171"/>
      <c r="BF15" s="134"/>
      <c r="BG15" s="171"/>
      <c r="BH15" s="11">
        <f>'[1]План 2024'!$Q10</f>
        <v>4000</v>
      </c>
      <c r="BI15" s="171">
        <f>'[1]План 2024'!$R10</f>
        <v>14782.79</v>
      </c>
      <c r="BJ15" s="12">
        <f>'[2]СВОД по МО'!$GG17</f>
        <v>2655</v>
      </c>
      <c r="BK15" s="12">
        <f>'[2]СВОД по МО'!$GJ17</f>
        <v>9733.0714900000003</v>
      </c>
      <c r="BL15" s="11">
        <f>'[3]План 2024'!$Q10</f>
        <v>4500</v>
      </c>
      <c r="BM15" s="171">
        <f>'[3]План 2024'!$R10</f>
        <v>16353</v>
      </c>
      <c r="BN15" s="292">
        <f t="shared" si="6"/>
        <v>500</v>
      </c>
      <c r="BO15" s="303">
        <f t="shared" si="7"/>
        <v>1570.2099999999991</v>
      </c>
      <c r="BP15" s="296">
        <v>500</v>
      </c>
      <c r="BQ15" s="171">
        <v>1570.21</v>
      </c>
      <c r="BR15" s="134"/>
      <c r="BS15" s="171"/>
      <c r="BT15" s="296"/>
      <c r="BU15" s="171"/>
      <c r="BV15" s="296"/>
      <c r="BW15" s="171"/>
      <c r="BX15" s="11">
        <f>'[1]План 2024'!$S10</f>
        <v>2169</v>
      </c>
      <c r="BY15" s="171">
        <f>'[1]План 2024'!$T10+'[1]План 2024'!$X10</f>
        <v>28426.810000000005</v>
      </c>
      <c r="BZ15" s="12">
        <f>'[2]СВОД по МО'!$GP17</f>
        <v>985</v>
      </c>
      <c r="CA15" s="155">
        <f>'[2]СВОД по МО'!$GS17+CR15</f>
        <v>8454.5382800000007</v>
      </c>
      <c r="CB15" s="11">
        <f>'[3]План 2024'!$S10</f>
        <v>2169</v>
      </c>
      <c r="CC15" s="171">
        <f>'[3]План 2024'!$T10+'[3]План 2024'!$X10</f>
        <v>20211.210000000003</v>
      </c>
      <c r="CD15" s="292">
        <f t="shared" si="8"/>
        <v>0</v>
      </c>
      <c r="CE15" s="303">
        <f t="shared" si="9"/>
        <v>-8215.6000000000022</v>
      </c>
      <c r="CF15" s="296"/>
      <c r="CG15" s="171"/>
      <c r="CH15" s="134"/>
      <c r="CI15" s="171"/>
      <c r="CJ15" s="296"/>
      <c r="CK15" s="171">
        <v>-8215.6000000000022</v>
      </c>
      <c r="CL15" s="320"/>
      <c r="CM15" s="296"/>
      <c r="CN15" s="171"/>
      <c r="CO15" s="11">
        <f>'[1]План 2024'!$W10</f>
        <v>2625</v>
      </c>
      <c r="CP15" s="171">
        <f>'[1]План 2024'!$X10</f>
        <v>14582.71</v>
      </c>
      <c r="CQ15" s="12">
        <f>'[2]410002'!$GU$79</f>
        <v>487</v>
      </c>
      <c r="CR15" s="12">
        <f>'[2]410002'!$GX$79</f>
        <v>1111.7824000000005</v>
      </c>
      <c r="CS15" s="11">
        <f>'[3]План 2024'!$W10</f>
        <v>1460</v>
      </c>
      <c r="CT15" s="171">
        <f>'[3]План 2024'!$X10</f>
        <v>6367.11</v>
      </c>
      <c r="CU15" s="292">
        <f t="shared" si="10"/>
        <v>-1165</v>
      </c>
      <c r="CV15" s="303">
        <f>CT15-CP15</f>
        <v>-8215.5999999999985</v>
      </c>
      <c r="CW15" s="296">
        <f>-57+70+2289</f>
        <v>2302</v>
      </c>
      <c r="CX15" s="171">
        <f>-184.86+206.94+1624.36</f>
        <v>1646.4399999999998</v>
      </c>
      <c r="CY15" s="296"/>
      <c r="CZ15" s="171"/>
      <c r="DA15" s="296"/>
      <c r="DB15" s="171"/>
    </row>
    <row r="16" spans="1:106" x14ac:dyDescent="0.25">
      <c r="A16" s="131">
        <v>3</v>
      </c>
      <c r="B16" s="131" t="str">
        <f>'Скорая медицинская помощь'!B16</f>
        <v>410003</v>
      </c>
      <c r="C16" s="289" t="str">
        <f>'Скорая медицинская помощь'!C16</f>
        <v>ГБУЗ ККСП</v>
      </c>
      <c r="D16" s="11">
        <f>'[1]План 2024'!$F11</f>
        <v>0</v>
      </c>
      <c r="E16" s="171">
        <f>'[1]План 2024'!$G11</f>
        <v>0</v>
      </c>
      <c r="F16" s="11"/>
      <c r="G16" s="171"/>
      <c r="H16" s="12">
        <f>'[2]СВОД по МО'!$FA18</f>
        <v>0</v>
      </c>
      <c r="I16" s="12">
        <f>'[2]СВОД по МО'!$FD18</f>
        <v>0</v>
      </c>
      <c r="J16" s="11">
        <f>'[3]План 2024'!$F11</f>
        <v>0</v>
      </c>
      <c r="K16" s="45">
        <f>'[3]План 2024'!$G11</f>
        <v>0</v>
      </c>
      <c r="L16" s="11"/>
      <c r="M16" s="171"/>
      <c r="N16" s="45">
        <f>'[3]План 2024'!$H11</f>
        <v>0</v>
      </c>
      <c r="O16" s="292">
        <f t="shared" si="0"/>
        <v>0</v>
      </c>
      <c r="P16" s="338">
        <f t="shared" si="1"/>
        <v>0</v>
      </c>
      <c r="Q16" s="339">
        <f t="shared" si="12"/>
        <v>0</v>
      </c>
      <c r="R16" s="340">
        <f t="shared" si="2"/>
        <v>0</v>
      </c>
      <c r="S16" s="296"/>
      <c r="T16" s="171"/>
      <c r="U16" s="296"/>
      <c r="V16" s="171"/>
      <c r="W16" s="332"/>
      <c r="X16" s="134"/>
      <c r="Y16" s="171"/>
      <c r="Z16" s="296"/>
      <c r="AA16" s="171"/>
      <c r="AB16" s="11">
        <f>'[1]План 2024'!$K11</f>
        <v>0</v>
      </c>
      <c r="AC16" s="171">
        <f>'[1]План 2024'!$L11</f>
        <v>0</v>
      </c>
      <c r="AD16" s="12">
        <f>'[2]СВОД по МО'!$FO18</f>
        <v>0</v>
      </c>
      <c r="AE16" s="12">
        <f>'[2]СВОД по МО'!$FR18</f>
        <v>0</v>
      </c>
      <c r="AF16" s="11">
        <f>'[3]План 2024'!$K11</f>
        <v>0</v>
      </c>
      <c r="AG16" s="171">
        <f>'[3]План 2024'!$L11</f>
        <v>0</v>
      </c>
      <c r="AH16" s="292">
        <f t="shared" si="3"/>
        <v>0</v>
      </c>
      <c r="AI16" s="303">
        <f t="shared" si="4"/>
        <v>0</v>
      </c>
      <c r="AJ16" s="296"/>
      <c r="AK16" s="171"/>
      <c r="AL16" s="296"/>
      <c r="AM16" s="171"/>
      <c r="AN16" s="296"/>
      <c r="AO16" s="171"/>
      <c r="AP16" s="296"/>
      <c r="AQ16" s="171"/>
      <c r="AR16" s="11">
        <f>'[1]План 2024'!$O11</f>
        <v>0</v>
      </c>
      <c r="AS16" s="171">
        <f>'[1]План 2024'!$P11</f>
        <v>0</v>
      </c>
      <c r="AT16" s="12">
        <f>'[2]СВОД по МО'!$GA18</f>
        <v>0</v>
      </c>
      <c r="AU16" s="12">
        <f>'[2]СВОД по МО'!$GD18</f>
        <v>0</v>
      </c>
      <c r="AV16" s="11">
        <f>'[3]План 2024'!$O11</f>
        <v>0</v>
      </c>
      <c r="AW16" s="171">
        <f>'[3]План 2024'!$P11</f>
        <v>0</v>
      </c>
      <c r="AX16" s="292">
        <f t="shared" si="5"/>
        <v>0</v>
      </c>
      <c r="AY16" s="303">
        <f t="shared" si="5"/>
        <v>0</v>
      </c>
      <c r="AZ16" s="134"/>
      <c r="BA16" s="171"/>
      <c r="BB16" s="134"/>
      <c r="BC16" s="171"/>
      <c r="BD16" s="134"/>
      <c r="BE16" s="171"/>
      <c r="BF16" s="134"/>
      <c r="BG16" s="171"/>
      <c r="BH16" s="11">
        <f>'[1]План 2024'!$Q11</f>
        <v>0</v>
      </c>
      <c r="BI16" s="171">
        <f>'[1]План 2024'!$R11</f>
        <v>0</v>
      </c>
      <c r="BJ16" s="12">
        <f>'[2]СВОД по МО'!$GG18</f>
        <v>0</v>
      </c>
      <c r="BK16" s="12">
        <f>'[2]СВОД по МО'!$GJ18</f>
        <v>0</v>
      </c>
      <c r="BL16" s="11">
        <f>'[3]План 2024'!$Q11</f>
        <v>0</v>
      </c>
      <c r="BM16" s="171">
        <f>'[3]План 2024'!$R11</f>
        <v>0</v>
      </c>
      <c r="BN16" s="292">
        <f t="shared" si="6"/>
        <v>0</v>
      </c>
      <c r="BO16" s="303">
        <f t="shared" si="7"/>
        <v>0</v>
      </c>
      <c r="BP16" s="296"/>
      <c r="BQ16" s="171"/>
      <c r="BR16" s="134"/>
      <c r="BS16" s="171"/>
      <c r="BT16" s="296"/>
      <c r="BU16" s="171"/>
      <c r="BV16" s="296"/>
      <c r="BW16" s="171"/>
      <c r="BX16" s="11">
        <f>'[1]План 2024'!$S11</f>
        <v>13808</v>
      </c>
      <c r="BY16" s="171">
        <f>'[1]План 2024'!$T11+'[1]План 2024'!$X11</f>
        <v>95689.44</v>
      </c>
      <c r="BZ16" s="12">
        <f>'[2]СВОД по МО'!$GP18</f>
        <v>7763</v>
      </c>
      <c r="CA16" s="155">
        <f>'[2]СВОД по МО'!$GS18+CR16</f>
        <v>47096.824919999999</v>
      </c>
      <c r="CB16" s="11">
        <f>'[3]План 2024'!$S11</f>
        <v>13808</v>
      </c>
      <c r="CC16" s="171">
        <f>'[3]План 2024'!$T11+'[3]План 2024'!$X11</f>
        <v>95689.44</v>
      </c>
      <c r="CD16" s="292">
        <f t="shared" si="8"/>
        <v>0</v>
      </c>
      <c r="CE16" s="303">
        <f>CC16-BY16</f>
        <v>0</v>
      </c>
      <c r="CF16" s="296"/>
      <c r="CG16" s="171"/>
      <c r="CH16" s="134"/>
      <c r="CI16" s="171"/>
      <c r="CJ16" s="296"/>
      <c r="CK16" s="171">
        <v>0</v>
      </c>
      <c r="CL16" s="320"/>
      <c r="CM16" s="296"/>
      <c r="CN16" s="171"/>
      <c r="CO16" s="11">
        <f>'[1]План 2024'!$W11</f>
        <v>0</v>
      </c>
      <c r="CP16" s="171">
        <f>'[1]План 2024'!$X11</f>
        <v>0</v>
      </c>
      <c r="CQ16" s="12">
        <f>'[2]410003'!$GU$79</f>
        <v>0</v>
      </c>
      <c r="CR16" s="12">
        <f>'[2]410003'!$GX$79</f>
        <v>0</v>
      </c>
      <c r="CS16" s="11">
        <f>'[3]План 2024'!$W11</f>
        <v>0</v>
      </c>
      <c r="CT16" s="171">
        <f>'[3]План 2024'!$X11</f>
        <v>0</v>
      </c>
      <c r="CU16" s="292">
        <f t="shared" si="10"/>
        <v>0</v>
      </c>
      <c r="CV16" s="303">
        <f t="shared" si="11"/>
        <v>0</v>
      </c>
      <c r="CW16" s="296"/>
      <c r="CX16" s="171"/>
      <c r="CY16" s="296"/>
      <c r="CZ16" s="171"/>
      <c r="DA16" s="296"/>
      <c r="DB16" s="171"/>
    </row>
    <row r="17" spans="1:108" x14ac:dyDescent="0.25">
      <c r="A17" s="131">
        <v>4</v>
      </c>
      <c r="B17" s="131" t="str">
        <f>'Скорая медицинская помощь'!B17</f>
        <v>410004</v>
      </c>
      <c r="C17" s="289" t="str">
        <f>'Скорая медицинская помощь'!C17</f>
        <v>ГБУЗ КККВД</v>
      </c>
      <c r="D17" s="11">
        <f>'[1]План 2024'!$F12</f>
        <v>0</v>
      </c>
      <c r="E17" s="171">
        <f>'[1]План 2024'!$G12</f>
        <v>0</v>
      </c>
      <c r="F17" s="11"/>
      <c r="G17" s="171"/>
      <c r="H17" s="12">
        <f>'[2]СВОД по МО'!$FA19</f>
        <v>0</v>
      </c>
      <c r="I17" s="12">
        <f>'[2]СВОД по МО'!$FD19</f>
        <v>0</v>
      </c>
      <c r="J17" s="11">
        <f>'[3]План 2024'!$F12</f>
        <v>0</v>
      </c>
      <c r="K17" s="45">
        <f>'[3]План 2024'!$G12</f>
        <v>0</v>
      </c>
      <c r="L17" s="11"/>
      <c r="M17" s="171"/>
      <c r="N17" s="45">
        <f>'[3]План 2024'!$H12</f>
        <v>0</v>
      </c>
      <c r="O17" s="292">
        <f t="shared" si="0"/>
        <v>0</v>
      </c>
      <c r="P17" s="338">
        <f t="shared" si="1"/>
        <v>0</v>
      </c>
      <c r="Q17" s="339">
        <f t="shared" si="12"/>
        <v>0</v>
      </c>
      <c r="R17" s="340">
        <f t="shared" si="2"/>
        <v>0</v>
      </c>
      <c r="S17" s="296"/>
      <c r="T17" s="171"/>
      <c r="U17" s="296"/>
      <c r="V17" s="171"/>
      <c r="W17" s="332"/>
      <c r="X17" s="134"/>
      <c r="Y17" s="171"/>
      <c r="Z17" s="296"/>
      <c r="AA17" s="171"/>
      <c r="AB17" s="11">
        <f>'[1]План 2024'!$K12</f>
        <v>3000</v>
      </c>
      <c r="AC17" s="171">
        <f>'[1]План 2024'!$L12</f>
        <v>3957.18</v>
      </c>
      <c r="AD17" s="12">
        <f>'[2]СВОД по МО'!$FO19</f>
        <v>2535</v>
      </c>
      <c r="AE17" s="12">
        <f>'[2]СВОД по МО'!$FR19</f>
        <v>3353.14608</v>
      </c>
      <c r="AF17" s="11">
        <f>'[3]План 2024'!$K12</f>
        <v>4250</v>
      </c>
      <c r="AG17" s="171">
        <f>'[3]План 2024'!$L12</f>
        <v>5606.01</v>
      </c>
      <c r="AH17" s="292">
        <f t="shared" si="3"/>
        <v>1250</v>
      </c>
      <c r="AI17" s="303">
        <f t="shared" si="4"/>
        <v>1648.8300000000004</v>
      </c>
      <c r="AJ17" s="296">
        <v>1250</v>
      </c>
      <c r="AK17" s="171">
        <v>1648.83</v>
      </c>
      <c r="AL17" s="296"/>
      <c r="AM17" s="171"/>
      <c r="AN17" s="296"/>
      <c r="AO17" s="171"/>
      <c r="AP17" s="296"/>
      <c r="AQ17" s="171"/>
      <c r="AR17" s="11">
        <f>'[1]План 2024'!$O12</f>
        <v>0</v>
      </c>
      <c r="AS17" s="171">
        <f>'[1]План 2024'!$P12</f>
        <v>0</v>
      </c>
      <c r="AT17" s="12">
        <f>'[2]СВОД по МО'!$GA19</f>
        <v>0</v>
      </c>
      <c r="AU17" s="12">
        <f>'[2]СВОД по МО'!$GD19</f>
        <v>0</v>
      </c>
      <c r="AV17" s="11">
        <f>'[3]План 2024'!$O12</f>
        <v>0</v>
      </c>
      <c r="AW17" s="171">
        <f>'[3]План 2024'!$P12</f>
        <v>0</v>
      </c>
      <c r="AX17" s="292">
        <f t="shared" si="5"/>
        <v>0</v>
      </c>
      <c r="AY17" s="303">
        <f t="shared" si="5"/>
        <v>0</v>
      </c>
      <c r="AZ17" s="134"/>
      <c r="BA17" s="171"/>
      <c r="BB17" s="134"/>
      <c r="BC17" s="171"/>
      <c r="BD17" s="134"/>
      <c r="BE17" s="171"/>
      <c r="BF17" s="134"/>
      <c r="BG17" s="171"/>
      <c r="BH17" s="11">
        <f>'[1]План 2024'!$Q12</f>
        <v>0</v>
      </c>
      <c r="BI17" s="171">
        <f>'[1]План 2024'!$R12</f>
        <v>0</v>
      </c>
      <c r="BJ17" s="12">
        <f>'[2]СВОД по МО'!$GG19</f>
        <v>0</v>
      </c>
      <c r="BK17" s="12">
        <f>'[2]СВОД по МО'!$GJ19</f>
        <v>0</v>
      </c>
      <c r="BL17" s="11">
        <f>'[3]План 2024'!$Q12</f>
        <v>0</v>
      </c>
      <c r="BM17" s="171">
        <f>'[3]План 2024'!$R12</f>
        <v>0</v>
      </c>
      <c r="BN17" s="292">
        <f t="shared" si="6"/>
        <v>0</v>
      </c>
      <c r="BO17" s="303">
        <f t="shared" si="7"/>
        <v>0</v>
      </c>
      <c r="BP17" s="296"/>
      <c r="BQ17" s="171"/>
      <c r="BR17" s="134"/>
      <c r="BS17" s="171"/>
      <c r="BT17" s="296"/>
      <c r="BU17" s="171"/>
      <c r="BV17" s="296"/>
      <c r="BW17" s="171"/>
      <c r="BX17" s="11">
        <f>'[1]План 2024'!$S12</f>
        <v>10515</v>
      </c>
      <c r="BY17" s="171">
        <f>'[1]План 2024'!$T12+'[1]План 2024'!$X12</f>
        <v>67581.27</v>
      </c>
      <c r="BZ17" s="12">
        <f>'[2]СВОД по МО'!$GP19</f>
        <v>5684</v>
      </c>
      <c r="CA17" s="155">
        <f>'[2]СВОД по МО'!$GS19+CR17</f>
        <v>36531.806919999995</v>
      </c>
      <c r="CB17" s="11">
        <f>'[3]План 2024'!$S12</f>
        <v>10515</v>
      </c>
      <c r="CC17" s="171">
        <f>'[3]План 2024'!$T12+'[3]План 2024'!$X12</f>
        <v>67853.87000000001</v>
      </c>
      <c r="CD17" s="292">
        <f t="shared" si="8"/>
        <v>0</v>
      </c>
      <c r="CE17" s="303">
        <f t="shared" si="9"/>
        <v>272.60000000000582</v>
      </c>
      <c r="CF17" s="296">
        <v>700</v>
      </c>
      <c r="CG17" s="171">
        <v>923.34</v>
      </c>
      <c r="CH17" s="134"/>
      <c r="CI17" s="171"/>
      <c r="CJ17" s="296"/>
      <c r="CK17" s="171">
        <v>272.60000000000582</v>
      </c>
      <c r="CL17" s="320"/>
      <c r="CM17" s="296"/>
      <c r="CN17" s="171"/>
      <c r="CO17" s="11">
        <f>'[1]План 2024'!$W12</f>
        <v>0</v>
      </c>
      <c r="CP17" s="171">
        <f>'[1]План 2024'!$X12</f>
        <v>0</v>
      </c>
      <c r="CQ17" s="12">
        <f>'[2]410004'!$GU$79</f>
        <v>0</v>
      </c>
      <c r="CR17" s="12">
        <f>'[2]410004'!$GX$79</f>
        <v>0</v>
      </c>
      <c r="CS17" s="11">
        <f>'[3]План 2024'!$W12</f>
        <v>100</v>
      </c>
      <c r="CT17" s="171">
        <f>'[3]План 2024'!$X12</f>
        <v>272.60000000000002</v>
      </c>
      <c r="CU17" s="292">
        <f t="shared" si="10"/>
        <v>100</v>
      </c>
      <c r="CV17" s="303">
        <f t="shared" si="11"/>
        <v>272.60000000000002</v>
      </c>
      <c r="CW17" s="296">
        <f>100+2250</f>
        <v>2350</v>
      </c>
      <c r="CX17" s="171">
        <f>272.6+1455.9</f>
        <v>1728.5</v>
      </c>
      <c r="CY17" s="296"/>
      <c r="CZ17" s="171"/>
      <c r="DA17" s="296"/>
      <c r="DB17" s="171"/>
    </row>
    <row r="18" spans="1:108" ht="17.25" customHeight="1" x14ac:dyDescent="0.25">
      <c r="A18" s="131">
        <v>5</v>
      </c>
      <c r="B18" s="131" t="str">
        <f>'Скорая медицинская помощь'!B18</f>
        <v>410005</v>
      </c>
      <c r="C18" s="289" t="str">
        <f>'Скорая медицинская помощь'!C18</f>
        <v>ГБУЗ КККД</v>
      </c>
      <c r="D18" s="11">
        <f>'[1]План 2024'!$F13</f>
        <v>4254</v>
      </c>
      <c r="E18" s="171">
        <f>'[1]План 2024'!$G13</f>
        <v>39080.869999999995</v>
      </c>
      <c r="F18" s="11">
        <v>129</v>
      </c>
      <c r="G18" s="171">
        <v>552</v>
      </c>
      <c r="H18" s="12">
        <f>'[2]СВОД по МО'!$FA20</f>
        <v>2251</v>
      </c>
      <c r="I18" s="12">
        <f>'[2]СВОД по МО'!$FD20</f>
        <v>26852.635630000001</v>
      </c>
      <c r="J18" s="11">
        <f>'[3]План 2024'!$F13</f>
        <v>4254</v>
      </c>
      <c r="K18" s="45">
        <f>'[3]План 2024'!$G13</f>
        <v>41376.46</v>
      </c>
      <c r="L18" s="11">
        <f>'[3]410005'!$V$36</f>
        <v>452</v>
      </c>
      <c r="M18" s="171">
        <f>'[3]410005'!$W$36</f>
        <v>1908</v>
      </c>
      <c r="N18" s="45">
        <f>'[3]План 2024'!$H13</f>
        <v>1908</v>
      </c>
      <c r="O18" s="292">
        <f t="shared" si="0"/>
        <v>0</v>
      </c>
      <c r="P18" s="338">
        <f t="shared" si="1"/>
        <v>2295.5900000000038</v>
      </c>
      <c r="Q18" s="339">
        <f t="shared" si="12"/>
        <v>323</v>
      </c>
      <c r="R18" s="340">
        <f t="shared" si="2"/>
        <v>1356</v>
      </c>
      <c r="S18" s="296"/>
      <c r="T18" s="171"/>
      <c r="U18" s="296"/>
      <c r="V18" s="171"/>
      <c r="W18" s="332"/>
      <c r="X18" s="134"/>
      <c r="Y18" s="171"/>
      <c r="Z18" s="296"/>
      <c r="AA18" s="171"/>
      <c r="AB18" s="11">
        <f>'[1]План 2024'!$K13</f>
        <v>20068</v>
      </c>
      <c r="AC18" s="171">
        <f>'[1]План 2024'!$L13</f>
        <v>43034.429999999993</v>
      </c>
      <c r="AD18" s="12">
        <f>'[2]СВОД по МО'!$FO20</f>
        <v>11628</v>
      </c>
      <c r="AE18" s="12">
        <f>'[2]СВОД по МО'!$FR20</f>
        <v>21877.006219999999</v>
      </c>
      <c r="AF18" s="11">
        <f>'[3]План 2024'!$K13</f>
        <v>23868</v>
      </c>
      <c r="AG18" s="171">
        <f>'[3]План 2024'!$L13</f>
        <v>50289.859999999993</v>
      </c>
      <c r="AH18" s="292">
        <f t="shared" si="3"/>
        <v>3800</v>
      </c>
      <c r="AI18" s="303">
        <f t="shared" si="4"/>
        <v>7255.43</v>
      </c>
      <c r="AJ18" s="296">
        <f>4100+634</f>
        <v>4734</v>
      </c>
      <c r="AK18" s="171">
        <f>7427.4</f>
        <v>7427.4</v>
      </c>
      <c r="AL18" s="296"/>
      <c r="AM18" s="171"/>
      <c r="AN18" s="296"/>
      <c r="AO18" s="171"/>
      <c r="AP18" s="296"/>
      <c r="AQ18" s="171"/>
      <c r="AR18" s="11">
        <f>'[1]План 2024'!$O13</f>
        <v>7944</v>
      </c>
      <c r="AS18" s="171">
        <f>'[1]План 2024'!$P13</f>
        <v>64624.75</v>
      </c>
      <c r="AT18" s="12">
        <f>'[2]СВОД по МО'!$GA20</f>
        <v>1679</v>
      </c>
      <c r="AU18" s="12">
        <f>'[2]СВОД по МО'!$GD20</f>
        <v>14276.758719999998</v>
      </c>
      <c r="AV18" s="11">
        <f>'[3]План 2024'!$O13</f>
        <v>7944</v>
      </c>
      <c r="AW18" s="171">
        <f>'[3]План 2024'!$P13</f>
        <v>67143.28</v>
      </c>
      <c r="AX18" s="292">
        <f t="shared" si="5"/>
        <v>0</v>
      </c>
      <c r="AY18" s="303">
        <f t="shared" si="5"/>
        <v>2518.5299999999988</v>
      </c>
      <c r="AZ18" s="134">
        <v>-784</v>
      </c>
      <c r="BA18" s="171">
        <v>-6694.6</v>
      </c>
      <c r="BB18" s="134"/>
      <c r="BC18" s="171"/>
      <c r="BD18" s="134"/>
      <c r="BE18" s="171">
        <v>0</v>
      </c>
      <c r="BF18" s="134"/>
      <c r="BG18" s="171"/>
      <c r="BH18" s="11">
        <f>'[1]План 2024'!$Q13</f>
        <v>1375</v>
      </c>
      <c r="BI18" s="171">
        <f>'[1]План 2024'!$R13</f>
        <v>4703.8099999999995</v>
      </c>
      <c r="BJ18" s="12">
        <f>'[2]СВОД по МО'!$GG20</f>
        <v>953</v>
      </c>
      <c r="BK18" s="12">
        <f>'[2]СВОД по МО'!$GJ20</f>
        <v>3199.0332699999999</v>
      </c>
      <c r="BL18" s="11">
        <f>'[3]План 2024'!$Q13</f>
        <v>1725</v>
      </c>
      <c r="BM18" s="171">
        <f>'[3]План 2024'!$R13</f>
        <v>5809.48</v>
      </c>
      <c r="BN18" s="292">
        <f t="shared" si="6"/>
        <v>350</v>
      </c>
      <c r="BO18" s="303">
        <f t="shared" si="7"/>
        <v>1105.67</v>
      </c>
      <c r="BP18" s="296">
        <v>350</v>
      </c>
      <c r="BQ18" s="171">
        <v>1105.67</v>
      </c>
      <c r="BR18" s="134"/>
      <c r="BS18" s="171"/>
      <c r="BT18" s="296"/>
      <c r="BU18" s="171"/>
      <c r="BV18" s="296"/>
      <c r="BW18" s="171"/>
      <c r="BX18" s="11">
        <f>'[1]План 2024'!$S13</f>
        <v>14750</v>
      </c>
      <c r="BY18" s="171">
        <f>'[1]План 2024'!$T13+'[1]План 2024'!$X13</f>
        <v>80913.51999999999</v>
      </c>
      <c r="BZ18" s="12">
        <f>'[2]СВОД по МО'!$GP20</f>
        <v>7341</v>
      </c>
      <c r="CA18" s="155">
        <f>'[2]СВОД по МО'!$GS20+CR18</f>
        <v>45250.780870000002</v>
      </c>
      <c r="CB18" s="11">
        <f>'[3]План 2024'!$S13</f>
        <v>14750</v>
      </c>
      <c r="CC18" s="171">
        <f>'[3]План 2024'!$T13+'[3]План 2024'!$X13</f>
        <v>81636.51999999999</v>
      </c>
      <c r="CD18" s="292">
        <f t="shared" si="8"/>
        <v>0</v>
      </c>
      <c r="CE18" s="303">
        <f t="shared" si="9"/>
        <v>723</v>
      </c>
      <c r="CF18" s="296"/>
      <c r="CG18" s="171"/>
      <c r="CH18" s="134"/>
      <c r="CI18" s="171"/>
      <c r="CJ18" s="296"/>
      <c r="CK18" s="171">
        <v>723</v>
      </c>
      <c r="CL18" s="320"/>
      <c r="CM18" s="296"/>
      <c r="CN18" s="171"/>
      <c r="CO18" s="11">
        <f>'[1]План 2024'!$W13</f>
        <v>3100</v>
      </c>
      <c r="CP18" s="171">
        <f>'[1]План 2024'!$X13</f>
        <v>7266.99</v>
      </c>
      <c r="CQ18" s="12">
        <f>'[2]410005'!$GU$79</f>
        <v>2011</v>
      </c>
      <c r="CR18" s="12">
        <f>'[2]410005'!$GX$79</f>
        <v>5145.8269999999993</v>
      </c>
      <c r="CS18" s="11">
        <f>'[3]План 2024'!$W13</f>
        <v>3400</v>
      </c>
      <c r="CT18" s="171">
        <f>'[3]План 2024'!$X13</f>
        <v>7989.99</v>
      </c>
      <c r="CU18" s="292">
        <f t="shared" si="10"/>
        <v>300</v>
      </c>
      <c r="CV18" s="303">
        <f t="shared" si="11"/>
        <v>723</v>
      </c>
      <c r="CW18" s="296">
        <f>300-500+239+2186</f>
        <v>2225</v>
      </c>
      <c r="CX18" s="171">
        <f>723-484.58+157.2+1894.45</f>
        <v>2290.0700000000002</v>
      </c>
      <c r="CY18" s="296"/>
      <c r="CZ18" s="171"/>
      <c r="DA18" s="296"/>
      <c r="DB18" s="171"/>
    </row>
    <row r="19" spans="1:108" ht="17.25" customHeight="1" x14ac:dyDescent="0.25">
      <c r="A19" s="131">
        <v>6</v>
      </c>
      <c r="B19" s="131" t="str">
        <f>'Скорая медицинская помощь'!B19</f>
        <v>410006</v>
      </c>
      <c r="C19" s="289" t="str">
        <f>'Скорая медицинская помощь'!C19</f>
        <v>ГБУЗ ККОД</v>
      </c>
      <c r="D19" s="11">
        <f>'[1]План 2024'!$F14</f>
        <v>0</v>
      </c>
      <c r="E19" s="171">
        <f>'[1]План 2024'!$G14</f>
        <v>0</v>
      </c>
      <c r="F19" s="11"/>
      <c r="G19" s="171"/>
      <c r="H19" s="12">
        <f>'[2]СВОД по МО'!$FA21</f>
        <v>0</v>
      </c>
      <c r="I19" s="12">
        <f>'[2]СВОД по МО'!$FD21</f>
        <v>0</v>
      </c>
      <c r="J19" s="11">
        <f>'[3]План 2024'!$F14</f>
        <v>0</v>
      </c>
      <c r="K19" s="45">
        <f>'[3]План 2024'!$G14</f>
        <v>0</v>
      </c>
      <c r="L19" s="11"/>
      <c r="M19" s="171"/>
      <c r="N19" s="45">
        <f>'[3]План 2024'!$H14</f>
        <v>0</v>
      </c>
      <c r="O19" s="292">
        <f t="shared" si="0"/>
        <v>0</v>
      </c>
      <c r="P19" s="338">
        <f t="shared" si="1"/>
        <v>0</v>
      </c>
      <c r="Q19" s="339">
        <f t="shared" si="12"/>
        <v>0</v>
      </c>
      <c r="R19" s="340">
        <f t="shared" si="2"/>
        <v>0</v>
      </c>
      <c r="S19" s="296"/>
      <c r="T19" s="171"/>
      <c r="U19" s="296"/>
      <c r="V19" s="171"/>
      <c r="W19" s="332"/>
      <c r="X19" s="134"/>
      <c r="Y19" s="171"/>
      <c r="Z19" s="296"/>
      <c r="AA19" s="171"/>
      <c r="AB19" s="11">
        <f>'[1]План 2024'!$K14</f>
        <v>11323</v>
      </c>
      <c r="AC19" s="171">
        <f>'[1]План 2024'!$L14</f>
        <v>27381.760000000002</v>
      </c>
      <c r="AD19" s="12">
        <f>'[2]СВОД по МО'!$FO21</f>
        <v>7520</v>
      </c>
      <c r="AE19" s="12">
        <f>'[2]СВОД по МО'!$FR21</f>
        <v>18009.768479999999</v>
      </c>
      <c r="AF19" s="11">
        <f>'[3]План 2024'!$K14</f>
        <v>12920</v>
      </c>
      <c r="AG19" s="171">
        <f>'[3]План 2024'!$L14</f>
        <v>31001.260000000002</v>
      </c>
      <c r="AH19" s="292">
        <f>AF19-AB19</f>
        <v>1597</v>
      </c>
      <c r="AI19" s="303">
        <f>AG19-AC19</f>
        <v>3619.5</v>
      </c>
      <c r="AJ19" s="134">
        <v>1597</v>
      </c>
      <c r="AK19" s="171">
        <v>3619.51</v>
      </c>
      <c r="AL19" s="296"/>
      <c r="AM19" s="171"/>
      <c r="AN19" s="296"/>
      <c r="AO19" s="171"/>
      <c r="AP19" s="296"/>
      <c r="AQ19" s="171"/>
      <c r="AR19" s="11">
        <f>'[1]План 2024'!$O14</f>
        <v>13253</v>
      </c>
      <c r="AS19" s="171">
        <f>'[1]План 2024'!$P14</f>
        <v>151034.72999999998</v>
      </c>
      <c r="AT19" s="12">
        <f>'[2]СВОД по МО'!$GA21</f>
        <v>3332</v>
      </c>
      <c r="AU19" s="12">
        <f>'[2]СВОД по МО'!$GD21</f>
        <v>37326.405270000003</v>
      </c>
      <c r="AV19" s="11">
        <f>'[3]План 2024'!$O14</f>
        <v>6224</v>
      </c>
      <c r="AW19" s="171">
        <f>'[3]План 2024'!$P14</f>
        <v>70681.310000000012</v>
      </c>
      <c r="AX19" s="292">
        <f t="shared" si="5"/>
        <v>-7029</v>
      </c>
      <c r="AY19" s="303">
        <f t="shared" si="5"/>
        <v>-80353.419999999969</v>
      </c>
      <c r="AZ19" s="134">
        <v>-7029</v>
      </c>
      <c r="BA19" s="171">
        <v>-80353.419999999969</v>
      </c>
      <c r="BB19" s="134"/>
      <c r="BC19" s="171"/>
      <c r="BD19" s="304"/>
      <c r="BE19" s="317"/>
      <c r="BF19" s="134"/>
      <c r="BG19" s="171"/>
      <c r="BH19" s="11">
        <f>'[1]План 2024'!$Q14</f>
        <v>0</v>
      </c>
      <c r="BI19" s="171">
        <f>'[1]План 2024'!$R14</f>
        <v>0</v>
      </c>
      <c r="BJ19" s="12">
        <f>'[2]СВОД по МО'!$GG21</f>
        <v>0</v>
      </c>
      <c r="BK19" s="12">
        <f>'[2]СВОД по МО'!$GJ21</f>
        <v>0</v>
      </c>
      <c r="BL19" s="11">
        <f>'[3]План 2024'!$Q14</f>
        <v>0</v>
      </c>
      <c r="BM19" s="171">
        <f>'[3]План 2024'!$R14</f>
        <v>0</v>
      </c>
      <c r="BN19" s="292">
        <f t="shared" si="6"/>
        <v>0</v>
      </c>
      <c r="BO19" s="303">
        <f t="shared" si="7"/>
        <v>0</v>
      </c>
      <c r="BP19" s="296"/>
      <c r="BQ19" s="171"/>
      <c r="BR19" s="134"/>
      <c r="BS19" s="171"/>
      <c r="BT19" s="296"/>
      <c r="BU19" s="171"/>
      <c r="BV19" s="296"/>
      <c r="BW19" s="171"/>
      <c r="BX19" s="11">
        <f>'[1]План 2024'!$S14</f>
        <v>10225</v>
      </c>
      <c r="BY19" s="171">
        <f>'[1]План 2024'!$T14+'[1]План 2024'!$X14</f>
        <v>302433.84000000003</v>
      </c>
      <c r="BZ19" s="12">
        <f>'[2]СВОД по МО'!$GP21</f>
        <v>4565</v>
      </c>
      <c r="CA19" s="155">
        <f>'[2]СВОД по МО'!$GS21+CR19</f>
        <v>196413.84187999999</v>
      </c>
      <c r="CB19" s="11">
        <f>'[3]План 2024'!$S14</f>
        <v>9018</v>
      </c>
      <c r="CC19" s="171">
        <f>'[3]План 2024'!$T14+'[3]План 2024'!$X14</f>
        <v>340944.42000000004</v>
      </c>
      <c r="CD19" s="292">
        <f t="shared" si="8"/>
        <v>-1207</v>
      </c>
      <c r="CE19" s="303">
        <f>CC19-BY19</f>
        <v>38510.580000000016</v>
      </c>
      <c r="CF19" s="296">
        <v>-1207</v>
      </c>
      <c r="CG19" s="171">
        <v>-10693.48</v>
      </c>
      <c r="CH19" s="134"/>
      <c r="CI19" s="171"/>
      <c r="CJ19" s="296"/>
      <c r="CK19" s="171">
        <v>38510.580000000016</v>
      </c>
      <c r="CL19" s="320"/>
      <c r="CM19" s="296"/>
      <c r="CN19" s="171"/>
      <c r="CO19" s="11">
        <f>'[1]План 2024'!$W14</f>
        <v>58917</v>
      </c>
      <c r="CP19" s="171">
        <f>'[1]План 2024'!$X14</f>
        <v>212287.2</v>
      </c>
      <c r="CQ19" s="12">
        <f>'[2]410006'!$GU$79</f>
        <v>35284</v>
      </c>
      <c r="CR19" s="12">
        <f>'[2]410006'!$GX$79</f>
        <v>155554.38629999998</v>
      </c>
      <c r="CS19" s="11">
        <f>'[3]План 2024'!$W14</f>
        <v>62853</v>
      </c>
      <c r="CT19" s="171">
        <f>'[3]План 2024'!$X14</f>
        <v>262491.26</v>
      </c>
      <c r="CU19" s="292">
        <f>CS19-CO19</f>
        <v>3936</v>
      </c>
      <c r="CV19" s="303">
        <f t="shared" si="11"/>
        <v>50204.06</v>
      </c>
      <c r="CW19" s="296">
        <v>4810</v>
      </c>
      <c r="CX19" s="171">
        <v>62571.44</v>
      </c>
      <c r="CY19" s="296"/>
      <c r="CZ19" s="171"/>
      <c r="DA19" s="296"/>
      <c r="DB19" s="171"/>
      <c r="DC19" s="36"/>
      <c r="DD19" s="36"/>
    </row>
    <row r="20" spans="1:108" x14ac:dyDescent="0.25">
      <c r="A20" s="131">
        <v>7</v>
      </c>
      <c r="B20" s="131" t="str">
        <f>'Скорая медицинская помощь'!B20</f>
        <v>410007</v>
      </c>
      <c r="C20" s="289" t="str">
        <f>'Скорая медицинская помощь'!C20</f>
        <v>ГБУЗ КОБ</v>
      </c>
      <c r="D20" s="11">
        <f>'[1]План 2024'!$F15</f>
        <v>2211</v>
      </c>
      <c r="E20" s="171">
        <f>'[1]План 2024'!$G15</f>
        <v>20345.53</v>
      </c>
      <c r="F20" s="11">
        <v>28</v>
      </c>
      <c r="G20" s="171">
        <v>124</v>
      </c>
      <c r="H20" s="12">
        <f>'[2]СВОД по МО'!$FA22</f>
        <v>1201</v>
      </c>
      <c r="I20" s="12">
        <f>'[2]СВОД по МО'!$FD22</f>
        <v>12991.043339999998</v>
      </c>
      <c r="J20" s="11">
        <f>'[3]План 2024'!$F15</f>
        <v>2211</v>
      </c>
      <c r="K20" s="45">
        <f>'[3]План 2024'!$G15</f>
        <v>20345.53</v>
      </c>
      <c r="L20" s="11">
        <f>'[3]410007'!$V$36</f>
        <v>98</v>
      </c>
      <c r="M20" s="171">
        <f>'[3]410007'!$W$36</f>
        <v>429</v>
      </c>
      <c r="N20" s="45">
        <f>'[3]План 2024'!$H15</f>
        <v>429</v>
      </c>
      <c r="O20" s="292">
        <f t="shared" si="0"/>
        <v>0</v>
      </c>
      <c r="P20" s="338">
        <f t="shared" si="1"/>
        <v>0</v>
      </c>
      <c r="Q20" s="339">
        <f t="shared" si="12"/>
        <v>70</v>
      </c>
      <c r="R20" s="340">
        <f t="shared" si="2"/>
        <v>305</v>
      </c>
      <c r="S20" s="296"/>
      <c r="T20" s="171"/>
      <c r="U20" s="296"/>
      <c r="V20" s="171"/>
      <c r="W20" s="332"/>
      <c r="X20" s="134"/>
      <c r="Y20" s="171"/>
      <c r="Z20" s="296"/>
      <c r="AA20" s="171"/>
      <c r="AB20" s="11">
        <f>'[1]План 2024'!$K15</f>
        <v>12041</v>
      </c>
      <c r="AC20" s="171">
        <f>'[1]План 2024'!$L15</f>
        <v>11656.890000000001</v>
      </c>
      <c r="AD20" s="12">
        <f>'[2]СВОД по МО'!$FO22</f>
        <v>6768</v>
      </c>
      <c r="AE20" s="12">
        <f>'[2]СВОД по МО'!$FR22</f>
        <v>10190.602050000001</v>
      </c>
      <c r="AF20" s="11">
        <f>'[3]План 2024'!$K15</f>
        <v>12041</v>
      </c>
      <c r="AG20" s="171">
        <f>'[3]План 2024'!$L15</f>
        <v>13696.65</v>
      </c>
      <c r="AH20" s="292">
        <f t="shared" si="3"/>
        <v>0</v>
      </c>
      <c r="AI20" s="303">
        <f t="shared" si="4"/>
        <v>2039.7599999999984</v>
      </c>
      <c r="AJ20" s="296"/>
      <c r="AK20" s="171"/>
      <c r="AL20" s="296"/>
      <c r="AM20" s="171">
        <v>2771.9799999999996</v>
      </c>
      <c r="AN20" s="296"/>
      <c r="AO20" s="171"/>
      <c r="AP20" s="296"/>
      <c r="AQ20" s="171"/>
      <c r="AR20" s="11">
        <f>'[1]План 2024'!$O15</f>
        <v>620</v>
      </c>
      <c r="AS20" s="171">
        <f>'[1]План 2024'!$P15</f>
        <v>4994.92</v>
      </c>
      <c r="AT20" s="12">
        <f>'[2]СВОД по МО'!$GA22</f>
        <v>218</v>
      </c>
      <c r="AU20" s="12">
        <f>'[2]СВОД по МО'!$GD22</f>
        <v>1719.51206</v>
      </c>
      <c r="AV20" s="11">
        <f>'[3]План 2024'!$O15</f>
        <v>620</v>
      </c>
      <c r="AW20" s="171">
        <f>'[3]План 2024'!$P15</f>
        <v>4994.92</v>
      </c>
      <c r="AX20" s="292">
        <f>AV20-AR20</f>
        <v>0</v>
      </c>
      <c r="AY20" s="303">
        <f t="shared" si="5"/>
        <v>0</v>
      </c>
      <c r="AZ20" s="134"/>
      <c r="BA20" s="171"/>
      <c r="BB20" s="134"/>
      <c r="BC20" s="171"/>
      <c r="BD20" s="134"/>
      <c r="BE20" s="171">
        <v>0</v>
      </c>
      <c r="BF20" s="134"/>
      <c r="BG20" s="171"/>
      <c r="BH20" s="11">
        <f>'[1]План 2024'!$Q15</f>
        <v>900</v>
      </c>
      <c r="BI20" s="171">
        <f>'[1]План 2024'!$R15</f>
        <v>3324.9700000000003</v>
      </c>
      <c r="BJ20" s="12">
        <f>'[2]СВОД по МО'!$GG22</f>
        <v>611</v>
      </c>
      <c r="BK20" s="12">
        <f>'[2]СВОД по МО'!$GJ22</f>
        <v>1939.5419900000002</v>
      </c>
      <c r="BL20" s="11">
        <f>'[3]План 2024'!$Q15</f>
        <v>900</v>
      </c>
      <c r="BM20" s="171">
        <f>'[3]План 2024'!$R15</f>
        <v>3324.9700000000003</v>
      </c>
      <c r="BN20" s="292">
        <f t="shared" si="6"/>
        <v>0</v>
      </c>
      <c r="BO20" s="303">
        <f t="shared" si="7"/>
        <v>0</v>
      </c>
      <c r="BP20" s="296"/>
      <c r="BQ20" s="171"/>
      <c r="BR20" s="134"/>
      <c r="BS20" s="171"/>
      <c r="BT20" s="296"/>
      <c r="BU20" s="171"/>
      <c r="BV20" s="296"/>
      <c r="BW20" s="171"/>
      <c r="BX20" s="11">
        <f>'[1]План 2024'!$S15</f>
        <v>9607</v>
      </c>
      <c r="BY20" s="171">
        <f>'[1]План 2024'!$T15+'[1]План 2024'!$X15</f>
        <v>161150.47999999998</v>
      </c>
      <c r="BZ20" s="12">
        <f>'[2]СВОД по МО'!$GP22</f>
        <v>3542</v>
      </c>
      <c r="CA20" s="155">
        <f>'[2]СВОД по МО'!$GS22+CR20</f>
        <v>92746.189510000011</v>
      </c>
      <c r="CB20" s="11">
        <f>'[3]План 2024'!$S15</f>
        <v>9607</v>
      </c>
      <c r="CC20" s="171">
        <f>'[3]План 2024'!$T15+'[3]План 2024'!$X15</f>
        <v>161150.47999999998</v>
      </c>
      <c r="CD20" s="292">
        <f t="shared" si="8"/>
        <v>0</v>
      </c>
      <c r="CE20" s="303">
        <f t="shared" si="9"/>
        <v>0</v>
      </c>
      <c r="CF20" s="296"/>
      <c r="CG20" s="171"/>
      <c r="CH20" s="134"/>
      <c r="CI20" s="171"/>
      <c r="CJ20" s="296"/>
      <c r="CK20" s="171">
        <v>0</v>
      </c>
      <c r="CL20" s="320"/>
      <c r="CM20" s="296"/>
      <c r="CN20" s="171"/>
      <c r="CO20" s="11">
        <f>'[1]План 2024'!$W15</f>
        <v>0</v>
      </c>
      <c r="CP20" s="171">
        <f>'[1]План 2024'!$X15</f>
        <v>0</v>
      </c>
      <c r="CQ20" s="12">
        <f>'[2]410007'!$GU$79</f>
        <v>0</v>
      </c>
      <c r="CR20" s="12">
        <f>'[2]410007'!$GX$79</f>
        <v>0</v>
      </c>
      <c r="CS20" s="11">
        <f>'[3]План 2024'!$W15</f>
        <v>0</v>
      </c>
      <c r="CT20" s="171">
        <f>'[3]План 2024'!$X15</f>
        <v>0</v>
      </c>
      <c r="CU20" s="292">
        <f t="shared" si="10"/>
        <v>0</v>
      </c>
      <c r="CV20" s="303">
        <f t="shared" si="11"/>
        <v>0</v>
      </c>
      <c r="CW20" s="296"/>
      <c r="CX20" s="171"/>
      <c r="CY20" s="296"/>
      <c r="CZ20" s="171"/>
      <c r="DA20" s="296"/>
      <c r="DB20" s="171"/>
      <c r="DC20" s="54"/>
      <c r="DD20" s="36"/>
    </row>
    <row r="21" spans="1:108" ht="17.25" customHeight="1" x14ac:dyDescent="0.25">
      <c r="A21" s="131">
        <v>8</v>
      </c>
      <c r="B21" s="131" t="str">
        <f>'Скорая медицинская помощь'!B21</f>
        <v>410008</v>
      </c>
      <c r="C21" s="289" t="str">
        <f>'Скорая медицинская помощь'!C21</f>
        <v>ГБУЗ КК "П-К ГОРОДСКАЯ БОЛЬНИЦА № 1"</v>
      </c>
      <c r="D21" s="11">
        <f>'[1]План 2024'!$F16</f>
        <v>9658</v>
      </c>
      <c r="E21" s="171">
        <f>'[1]План 2024'!$G16</f>
        <v>88618.42</v>
      </c>
      <c r="F21" s="11">
        <v>264</v>
      </c>
      <c r="G21" s="171">
        <v>1130</v>
      </c>
      <c r="H21" s="12">
        <f>'[2]СВОД по МО'!$FA23</f>
        <v>4273</v>
      </c>
      <c r="I21" s="12">
        <f>'[2]СВОД по МО'!$FD23</f>
        <v>54323.641600000003</v>
      </c>
      <c r="J21" s="11">
        <f>'[3]План 2024'!$F16</f>
        <v>9658</v>
      </c>
      <c r="K21" s="45">
        <f>'[3]План 2024'!$G16</f>
        <v>93258.97</v>
      </c>
      <c r="L21" s="11">
        <f>'[3]410008'!$V$36</f>
        <v>924</v>
      </c>
      <c r="M21" s="171">
        <f>'[3]410008'!$W$36</f>
        <v>3900</v>
      </c>
      <c r="N21" s="45">
        <f>'[3]План 2024'!$H16</f>
        <v>3900</v>
      </c>
      <c r="O21" s="292">
        <f t="shared" si="0"/>
        <v>0</v>
      </c>
      <c r="P21" s="338">
        <f>K21-E21</f>
        <v>4640.5500000000029</v>
      </c>
      <c r="Q21" s="339">
        <f t="shared" si="12"/>
        <v>660</v>
      </c>
      <c r="R21" s="340">
        <f t="shared" si="2"/>
        <v>2770</v>
      </c>
      <c r="S21" s="296"/>
      <c r="T21" s="171"/>
      <c r="U21" s="296"/>
      <c r="V21" s="171"/>
      <c r="W21" s="332"/>
      <c r="X21" s="134"/>
      <c r="Y21" s="171"/>
      <c r="Z21" s="296"/>
      <c r="AA21" s="171"/>
      <c r="AB21" s="11">
        <f>'[1]План 2024'!$K16</f>
        <v>24955</v>
      </c>
      <c r="AC21" s="171">
        <f>'[1]План 2024'!$L16</f>
        <v>45952.939999999995</v>
      </c>
      <c r="AD21" s="12">
        <f>'[2]СВОД по МО'!$FO23</f>
        <v>14887</v>
      </c>
      <c r="AE21" s="12">
        <f>'[2]СВОД по МО'!$FR23</f>
        <v>26767.382089999999</v>
      </c>
      <c r="AF21" s="11">
        <f>'[3]План 2024'!$K16</f>
        <v>24955</v>
      </c>
      <c r="AG21" s="171">
        <f>'[3]План 2024'!$L16</f>
        <v>47990.979999999989</v>
      </c>
      <c r="AH21" s="292">
        <f t="shared" si="3"/>
        <v>0</v>
      </c>
      <c r="AI21" s="303">
        <f t="shared" si="4"/>
        <v>2038.0399999999936</v>
      </c>
      <c r="AJ21" s="296"/>
      <c r="AK21" s="171"/>
      <c r="AL21" s="296"/>
      <c r="AM21" s="171">
        <v>2769.6000000000058</v>
      </c>
      <c r="AN21" s="296"/>
      <c r="AO21" s="171"/>
      <c r="AP21" s="296"/>
      <c r="AQ21" s="171"/>
      <c r="AR21" s="11">
        <f>'[1]План 2024'!$O16</f>
        <v>5660</v>
      </c>
      <c r="AS21" s="171">
        <f>'[1]План 2024'!$P16</f>
        <v>44326.51</v>
      </c>
      <c r="AT21" s="12">
        <f>'[2]СВОД по МО'!$GA23</f>
        <v>1517</v>
      </c>
      <c r="AU21" s="12">
        <f>'[2]СВОД по МО'!$GD23</f>
        <v>11582.470719999998</v>
      </c>
      <c r="AV21" s="11">
        <f>'[3]План 2024'!$O16</f>
        <v>5660</v>
      </c>
      <c r="AW21" s="171">
        <f>'[3]План 2024'!$P16</f>
        <v>45910.48</v>
      </c>
      <c r="AX21" s="292">
        <f t="shared" si="5"/>
        <v>0</v>
      </c>
      <c r="AY21" s="303">
        <f t="shared" si="5"/>
        <v>1583.9700000000012</v>
      </c>
      <c r="AZ21" s="296">
        <v>-1975</v>
      </c>
      <c r="BA21" s="171">
        <v>-26750</v>
      </c>
      <c r="BB21" s="134"/>
      <c r="BC21" s="171"/>
      <c r="BD21" s="134"/>
      <c r="BE21" s="171">
        <v>0</v>
      </c>
      <c r="BF21" s="134"/>
      <c r="BG21" s="171"/>
      <c r="BH21" s="11">
        <f>'[1]План 2024'!$Q16</f>
        <v>3995</v>
      </c>
      <c r="BI21" s="171">
        <f>'[1]План 2024'!$R16</f>
        <v>14336.15</v>
      </c>
      <c r="BJ21" s="12">
        <f>'[2]СВОД по МО'!$GG23</f>
        <v>1899</v>
      </c>
      <c r="BK21" s="12">
        <f>'[2]СВОД по МО'!$GJ23</f>
        <v>6878.8511600000002</v>
      </c>
      <c r="BL21" s="11">
        <f>'[3]План 2024'!$Q16</f>
        <v>3995</v>
      </c>
      <c r="BM21" s="171">
        <f>'[3]План 2024'!$R16</f>
        <v>14336.15</v>
      </c>
      <c r="BN21" s="292">
        <f t="shared" si="6"/>
        <v>0</v>
      </c>
      <c r="BO21" s="303">
        <f t="shared" si="7"/>
        <v>0</v>
      </c>
      <c r="BP21" s="296"/>
      <c r="BQ21" s="171"/>
      <c r="BR21" s="134"/>
      <c r="BS21" s="171"/>
      <c r="BT21" s="296"/>
      <c r="BU21" s="171"/>
      <c r="BV21" s="296"/>
      <c r="BW21" s="171"/>
      <c r="BX21" s="11">
        <f>'[1]План 2024'!$S16</f>
        <v>30150</v>
      </c>
      <c r="BY21" s="171">
        <f>'[1]План 2024'!$T16+'[1]План 2024'!$X16</f>
        <v>175673.46999999997</v>
      </c>
      <c r="BZ21" s="12">
        <f>'[2]СВОД по МО'!$GP23</f>
        <v>13369</v>
      </c>
      <c r="CA21" s="155">
        <f>'[2]СВОД по МО'!$GS23+CR21</f>
        <v>122280.77424</v>
      </c>
      <c r="CB21" s="11">
        <f>'[3]План 2024'!$S16</f>
        <v>30150</v>
      </c>
      <c r="CC21" s="171">
        <f>'[3]План 2024'!$T16+'[3]План 2024'!$X16</f>
        <v>173047.15</v>
      </c>
      <c r="CD21" s="292">
        <f t="shared" si="8"/>
        <v>0</v>
      </c>
      <c r="CE21" s="303">
        <f t="shared" si="9"/>
        <v>-2626.3199999999779</v>
      </c>
      <c r="CF21" s="296"/>
      <c r="CG21" s="171"/>
      <c r="CH21" s="134"/>
      <c r="CI21" s="171"/>
      <c r="CJ21" s="296"/>
      <c r="CK21" s="171">
        <v>-2626.3199999999779</v>
      </c>
      <c r="CL21" s="320"/>
      <c r="CM21" s="296"/>
      <c r="CN21" s="171"/>
      <c r="CO21" s="11">
        <f>'[1]План 2024'!$W16</f>
        <v>1568</v>
      </c>
      <c r="CP21" s="171">
        <f>'[1]План 2024'!$X16</f>
        <v>4575.83</v>
      </c>
      <c r="CQ21" s="12">
        <f>'[2]410008'!$GU$79</f>
        <v>330</v>
      </c>
      <c r="CR21" s="12">
        <f>'[2]410008'!$GX$79</f>
        <v>1072.1446200000028</v>
      </c>
      <c r="CS21" s="11">
        <f>'[3]План 2024'!$W16</f>
        <v>600</v>
      </c>
      <c r="CT21" s="171">
        <f>'[3]План 2024'!$X16</f>
        <v>1949.5099999999998</v>
      </c>
      <c r="CU21" s="292">
        <f>CS21-CO21</f>
        <v>-968</v>
      </c>
      <c r="CV21" s="303">
        <f>CT21-CP21</f>
        <v>-2626.32</v>
      </c>
      <c r="CW21" s="296">
        <f>-968+21598</f>
        <v>20630</v>
      </c>
      <c r="CX21" s="171">
        <f>-2626.32+7350.52</f>
        <v>4724.2000000000007</v>
      </c>
      <c r="CY21" s="296"/>
      <c r="CZ21" s="171"/>
      <c r="DA21" s="296"/>
      <c r="DB21" s="171"/>
    </row>
    <row r="22" spans="1:108" x14ac:dyDescent="0.25">
      <c r="A22" s="131">
        <v>9</v>
      </c>
      <c r="B22" s="131" t="str">
        <f>'Скорая медицинская помощь'!B22</f>
        <v>410009</v>
      </c>
      <c r="C22" s="289" t="str">
        <f>'Скорая медицинская помощь'!C22</f>
        <v>ГБУЗ КК "П-К ГОРОДСКАЯ БОЛЬНИЦА № 2"</v>
      </c>
      <c r="D22" s="11">
        <f>'[1]План 2024'!$F17</f>
        <v>16165</v>
      </c>
      <c r="E22" s="171">
        <f>'[1]План 2024'!$G17</f>
        <v>147328.19</v>
      </c>
      <c r="F22" s="11">
        <v>336</v>
      </c>
      <c r="G22" s="171">
        <v>1438</v>
      </c>
      <c r="H22" s="12">
        <f>'[2]СВОД по МО'!$FA24</f>
        <v>7040</v>
      </c>
      <c r="I22" s="12">
        <f>'[2]СВОД по МО'!$FD24</f>
        <v>87318.211359999987</v>
      </c>
      <c r="J22" s="11">
        <f>'[3]План 2024'!$F17</f>
        <v>16165</v>
      </c>
      <c r="K22" s="45">
        <f>'[3]План 2024'!$G17</f>
        <v>153056.91999999998</v>
      </c>
      <c r="L22" s="11">
        <f>'[3]410009'!$V$36</f>
        <v>1176</v>
      </c>
      <c r="M22" s="171">
        <f>'[3]410009'!$W$36</f>
        <v>4964</v>
      </c>
      <c r="N22" s="45">
        <f>'[3]План 2024'!$H17</f>
        <v>4964</v>
      </c>
      <c r="O22" s="292">
        <f t="shared" si="0"/>
        <v>0</v>
      </c>
      <c r="P22" s="338">
        <f t="shared" si="1"/>
        <v>5728.7299999999814</v>
      </c>
      <c r="Q22" s="339">
        <f t="shared" si="12"/>
        <v>840</v>
      </c>
      <c r="R22" s="340">
        <f t="shared" si="2"/>
        <v>3526</v>
      </c>
      <c r="S22" s="296"/>
      <c r="T22" s="171"/>
      <c r="U22" s="296"/>
      <c r="V22" s="171"/>
      <c r="W22" s="332"/>
      <c r="X22" s="134"/>
      <c r="Y22" s="171"/>
      <c r="Z22" s="296"/>
      <c r="AA22" s="171"/>
      <c r="AB22" s="11">
        <f>'[1]План 2024'!$K17</f>
        <v>39164</v>
      </c>
      <c r="AC22" s="171">
        <f>'[1]План 2024'!$L17</f>
        <v>63155.62</v>
      </c>
      <c r="AD22" s="12">
        <f>'[2]СВОД по МО'!$FO24</f>
        <v>26105</v>
      </c>
      <c r="AE22" s="12">
        <f>'[2]СВОД по МО'!$FR24</f>
        <v>42913.096469999989</v>
      </c>
      <c r="AF22" s="11">
        <f>'[3]План 2024'!$K17</f>
        <v>44674</v>
      </c>
      <c r="AG22" s="171">
        <f>'[3]План 2024'!$L17</f>
        <v>65786.689999999988</v>
      </c>
      <c r="AH22" s="292">
        <f t="shared" si="3"/>
        <v>5510</v>
      </c>
      <c r="AI22" s="303">
        <f t="shared" si="4"/>
        <v>2631.0699999999852</v>
      </c>
      <c r="AJ22" s="296">
        <v>5510</v>
      </c>
      <c r="AK22" s="171"/>
      <c r="AL22" s="296"/>
      <c r="AM22" s="171">
        <v>3575.5799999999945</v>
      </c>
      <c r="AN22" s="296"/>
      <c r="AO22" s="171"/>
      <c r="AP22" s="296"/>
      <c r="AQ22" s="171"/>
      <c r="AR22" s="11">
        <f>'[1]План 2024'!$O17</f>
        <v>6530</v>
      </c>
      <c r="AS22" s="171">
        <f>'[1]План 2024'!$P17</f>
        <v>43602.170000000006</v>
      </c>
      <c r="AT22" s="12">
        <f>'[2]СВОД по МО'!$GA24</f>
        <v>519</v>
      </c>
      <c r="AU22" s="12">
        <f>'[2]СВОД по МО'!$GD24</f>
        <v>3016.5221000000001</v>
      </c>
      <c r="AV22" s="11">
        <f>'[3]План 2024'!$O17</f>
        <v>6530</v>
      </c>
      <c r="AW22" s="171">
        <f>'[3]План 2024'!$P17</f>
        <v>45657.55</v>
      </c>
      <c r="AX22" s="292">
        <f t="shared" si="5"/>
        <v>0</v>
      </c>
      <c r="AY22" s="303">
        <f t="shared" si="5"/>
        <v>2055.3799999999974</v>
      </c>
      <c r="AZ22" s="134"/>
      <c r="BA22" s="171"/>
      <c r="BB22" s="134"/>
      <c r="BC22" s="171"/>
      <c r="BD22" s="134"/>
      <c r="BE22" s="171">
        <v>0</v>
      </c>
      <c r="BF22" s="134"/>
      <c r="BG22" s="171"/>
      <c r="BH22" s="11">
        <f>'[1]План 2024'!$Q17</f>
        <v>1960</v>
      </c>
      <c r="BI22" s="171">
        <f>'[1]План 2024'!$R17</f>
        <v>7027.5300000000007</v>
      </c>
      <c r="BJ22" s="12">
        <f>'[2]СВОД по МО'!$GG24</f>
        <v>1329</v>
      </c>
      <c r="BK22" s="12">
        <f>'[2]СВОД по МО'!$GJ24</f>
        <v>4855.6871999999994</v>
      </c>
      <c r="BL22" s="11">
        <f>'[3]План 2024'!$Q17</f>
        <v>2300</v>
      </c>
      <c r="BM22" s="171">
        <f>'[3]План 2024'!$R17</f>
        <v>8309.61</v>
      </c>
      <c r="BN22" s="292">
        <f t="shared" si="6"/>
        <v>340</v>
      </c>
      <c r="BO22" s="303">
        <f>BM22-BI22</f>
        <v>1282.08</v>
      </c>
      <c r="BP22" s="296">
        <v>340</v>
      </c>
      <c r="BQ22" s="171">
        <v>1282.08</v>
      </c>
      <c r="BR22" s="134"/>
      <c r="BS22" s="171"/>
      <c r="BT22" s="296"/>
      <c r="BU22" s="171"/>
      <c r="BV22" s="296"/>
      <c r="BW22" s="171"/>
      <c r="BX22" s="11">
        <f>'[1]План 2024'!$S17</f>
        <v>18860</v>
      </c>
      <c r="BY22" s="171">
        <f>'[1]План 2024'!$T17+'[1]План 2024'!$X17</f>
        <v>187393.59</v>
      </c>
      <c r="BZ22" s="12">
        <f>'[2]СВОД по МО'!$GP24</f>
        <v>11910</v>
      </c>
      <c r="CA22" s="155">
        <f>'[2]СВОД по МО'!$GS24+CR22</f>
        <v>111119.30797999998</v>
      </c>
      <c r="CB22" s="11">
        <f>'[3]План 2024'!$S17</f>
        <v>20430</v>
      </c>
      <c r="CC22" s="171">
        <f>'[3]План 2024'!$T17+'[3]План 2024'!$X17</f>
        <v>192591.40999999997</v>
      </c>
      <c r="CD22" s="292">
        <f t="shared" si="8"/>
        <v>1570</v>
      </c>
      <c r="CE22" s="303">
        <f t="shared" si="9"/>
        <v>5197.8199999999779</v>
      </c>
      <c r="CF22" s="296">
        <f>10+1560</f>
        <v>1570</v>
      </c>
      <c r="CG22" s="171">
        <v>1881.8</v>
      </c>
      <c r="CH22" s="134"/>
      <c r="CI22" s="171"/>
      <c r="CJ22" s="296"/>
      <c r="CK22" s="171">
        <v>5197.8199999999779</v>
      </c>
      <c r="CL22" s="320"/>
      <c r="CM22" s="296"/>
      <c r="CN22" s="171"/>
      <c r="CO22" s="11">
        <f>'[1]План 2024'!$W17</f>
        <v>4497</v>
      </c>
      <c r="CP22" s="171">
        <f>'[1]План 2024'!$X17</f>
        <v>18266.62</v>
      </c>
      <c r="CQ22" s="12">
        <f>'[2]410009'!$GU$79</f>
        <v>3088</v>
      </c>
      <c r="CR22" s="12">
        <f>'[2]410009'!$GX$79</f>
        <v>12949.781129999999</v>
      </c>
      <c r="CS22" s="11">
        <f>'[3]План 2024'!$W17</f>
        <v>5147</v>
      </c>
      <c r="CT22" s="171">
        <f>'[3]План 2024'!$X17</f>
        <v>21582.65</v>
      </c>
      <c r="CU22" s="292">
        <f t="shared" si="10"/>
        <v>650</v>
      </c>
      <c r="CV22" s="303">
        <f t="shared" si="11"/>
        <v>3316.0300000000025</v>
      </c>
      <c r="CW22" s="296">
        <v>870</v>
      </c>
      <c r="CX22" s="171">
        <v>4144.7700000000004</v>
      </c>
      <c r="CY22" s="296"/>
      <c r="CZ22" s="171"/>
      <c r="DA22" s="296"/>
      <c r="DB22" s="171"/>
      <c r="DC22" s="36"/>
    </row>
    <row r="23" spans="1:108" x14ac:dyDescent="0.25">
      <c r="A23" s="131">
        <v>10</v>
      </c>
      <c r="B23" s="131" t="str">
        <f>'Скорая медицинская помощь'!B23</f>
        <v>410010</v>
      </c>
      <c r="C23" s="289" t="str">
        <f>'Скорая медицинская помощь'!C23</f>
        <v>ГБУЗ КК "П-К ГОРОДСКАЯ ГЕРИАТРИЧЕСКАЯ БОЛЬНИЦА"</v>
      </c>
      <c r="D23" s="11">
        <f>'[1]План 2024'!$F18</f>
        <v>0</v>
      </c>
      <c r="E23" s="171">
        <f>'[1]План 2024'!$G18</f>
        <v>0</v>
      </c>
      <c r="F23" s="11">
        <v>0</v>
      </c>
      <c r="G23" s="171">
        <v>0</v>
      </c>
      <c r="H23" s="12">
        <f>'[2]СВОД по МО'!$FA25</f>
        <v>0</v>
      </c>
      <c r="I23" s="12">
        <f>'[2]СВОД по МО'!$FD25</f>
        <v>0</v>
      </c>
      <c r="J23" s="11">
        <f>'[3]План 2024'!$F18</f>
        <v>0</v>
      </c>
      <c r="K23" s="45">
        <f>'[3]План 2024'!$G18</f>
        <v>0</v>
      </c>
      <c r="L23" s="11">
        <f>'[3]410010'!$V$36</f>
        <v>0</v>
      </c>
      <c r="M23" s="171">
        <f>'[3]410010'!$W$36</f>
        <v>0</v>
      </c>
      <c r="N23" s="45">
        <f>'[3]План 2024'!$H18</f>
        <v>0</v>
      </c>
      <c r="O23" s="292">
        <f t="shared" si="0"/>
        <v>0</v>
      </c>
      <c r="P23" s="338">
        <f t="shared" si="1"/>
        <v>0</v>
      </c>
      <c r="Q23" s="339">
        <f t="shared" si="12"/>
        <v>0</v>
      </c>
      <c r="R23" s="340">
        <f t="shared" si="2"/>
        <v>0</v>
      </c>
      <c r="S23" s="296"/>
      <c r="T23" s="171"/>
      <c r="U23" s="296"/>
      <c r="V23" s="171"/>
      <c r="W23" s="332"/>
      <c r="X23" s="134"/>
      <c r="Y23" s="171"/>
      <c r="Z23" s="296"/>
      <c r="AA23" s="171"/>
      <c r="AB23" s="11">
        <f>'[1]План 2024'!$K18</f>
        <v>0</v>
      </c>
      <c r="AC23" s="171">
        <f>'[1]План 2024'!$L18</f>
        <v>0</v>
      </c>
      <c r="AD23" s="12">
        <f>'[2]СВОД по МО'!$FO25</f>
        <v>0</v>
      </c>
      <c r="AE23" s="12">
        <f>'[2]СВОД по МО'!$FR25</f>
        <v>-1.762</v>
      </c>
      <c r="AF23" s="11">
        <f>'[3]План 2024'!$K18</f>
        <v>0</v>
      </c>
      <c r="AG23" s="171">
        <f>'[3]План 2024'!$L18</f>
        <v>0</v>
      </c>
      <c r="AH23" s="292">
        <f t="shared" si="3"/>
        <v>0</v>
      </c>
      <c r="AI23" s="303">
        <f t="shared" si="4"/>
        <v>0</v>
      </c>
      <c r="AJ23" s="296"/>
      <c r="AK23" s="171"/>
      <c r="AL23" s="296"/>
      <c r="AM23" s="171"/>
      <c r="AN23" s="296"/>
      <c r="AO23" s="171"/>
      <c r="AP23" s="296"/>
      <c r="AQ23" s="171"/>
      <c r="AR23" s="11">
        <f>'[1]План 2024'!$O18</f>
        <v>0</v>
      </c>
      <c r="AS23" s="171">
        <f>'[1]План 2024'!$P18</f>
        <v>0</v>
      </c>
      <c r="AT23" s="12">
        <f>'[2]СВОД по МО'!$GA25</f>
        <v>0</v>
      </c>
      <c r="AU23" s="12">
        <f>'[2]СВОД по МО'!$GD25</f>
        <v>0</v>
      </c>
      <c r="AV23" s="11">
        <f>'[3]План 2024'!$O18</f>
        <v>0</v>
      </c>
      <c r="AW23" s="171">
        <f>'[3]План 2024'!$P18</f>
        <v>0</v>
      </c>
      <c r="AX23" s="292">
        <f t="shared" si="5"/>
        <v>0</v>
      </c>
      <c r="AY23" s="303">
        <f t="shared" si="5"/>
        <v>0</v>
      </c>
      <c r="AZ23" s="134"/>
      <c r="BA23" s="171"/>
      <c r="BB23" s="134"/>
      <c r="BC23" s="171"/>
      <c r="BD23" s="134"/>
      <c r="BE23" s="171">
        <v>0</v>
      </c>
      <c r="BF23" s="134"/>
      <c r="BG23" s="171"/>
      <c r="BH23" s="11">
        <f>'[1]План 2024'!$Q18</f>
        <v>0</v>
      </c>
      <c r="BI23" s="171">
        <f>'[1]План 2024'!$R18</f>
        <v>0</v>
      </c>
      <c r="BJ23" s="12">
        <f>'[2]СВОД по МО'!$GG25</f>
        <v>0</v>
      </c>
      <c r="BK23" s="12">
        <f>'[2]СВОД по МО'!$GJ25</f>
        <v>0</v>
      </c>
      <c r="BL23" s="11">
        <f>'[3]План 2024'!$Q18</f>
        <v>0</v>
      </c>
      <c r="BM23" s="171">
        <f>'[3]План 2024'!$R18</f>
        <v>0</v>
      </c>
      <c r="BN23" s="292">
        <f t="shared" si="6"/>
        <v>0</v>
      </c>
      <c r="BO23" s="303">
        <f t="shared" si="7"/>
        <v>0</v>
      </c>
      <c r="BP23" s="296"/>
      <c r="BQ23" s="171"/>
      <c r="BR23" s="134"/>
      <c r="BS23" s="171"/>
      <c r="BT23" s="296"/>
      <c r="BU23" s="171"/>
      <c r="BV23" s="296"/>
      <c r="BW23" s="171"/>
      <c r="BX23" s="11">
        <f>'[1]План 2024'!$S18</f>
        <v>0</v>
      </c>
      <c r="BY23" s="171">
        <f>'[1]План 2024'!$T18+'[1]План 2024'!$X18</f>
        <v>0</v>
      </c>
      <c r="BZ23" s="12">
        <f>'[2]СВОД по МО'!$GP25</f>
        <v>0</v>
      </c>
      <c r="CA23" s="155">
        <f>'[2]СВОД по МО'!$GS25+CR23</f>
        <v>0</v>
      </c>
      <c r="CB23" s="11">
        <f>'[3]План 2024'!$S18</f>
        <v>0</v>
      </c>
      <c r="CC23" s="171">
        <f>'[3]План 2024'!$T18+'[3]План 2024'!$X18</f>
        <v>0</v>
      </c>
      <c r="CD23" s="292">
        <f t="shared" si="8"/>
        <v>0</v>
      </c>
      <c r="CE23" s="303">
        <f t="shared" si="9"/>
        <v>0</v>
      </c>
      <c r="CF23" s="296"/>
      <c r="CG23" s="171"/>
      <c r="CH23" s="134"/>
      <c r="CI23" s="171"/>
      <c r="CJ23" s="296"/>
      <c r="CK23" s="171">
        <v>0</v>
      </c>
      <c r="CL23" s="320"/>
      <c r="CM23" s="296"/>
      <c r="CN23" s="171"/>
      <c r="CO23" s="11">
        <f>'[1]План 2024'!$W18</f>
        <v>0</v>
      </c>
      <c r="CP23" s="171">
        <f>'[1]План 2024'!$X18</f>
        <v>0</v>
      </c>
      <c r="CQ23" s="12">
        <f>'[2]410010'!$GU$79</f>
        <v>0</v>
      </c>
      <c r="CR23" s="12">
        <f>'[2]410010'!$GX$79</f>
        <v>0</v>
      </c>
      <c r="CS23" s="11">
        <f>'[3]План 2024'!$W18</f>
        <v>0</v>
      </c>
      <c r="CT23" s="171">
        <f>'[3]План 2024'!$X18</f>
        <v>0</v>
      </c>
      <c r="CU23" s="292">
        <f>CS23-CO23</f>
        <v>0</v>
      </c>
      <c r="CV23" s="303">
        <f>CT23-CP23</f>
        <v>0</v>
      </c>
      <c r="CW23" s="296">
        <v>3006</v>
      </c>
      <c r="CX23" s="171">
        <v>360.04</v>
      </c>
      <c r="CY23" s="296"/>
      <c r="CZ23" s="171"/>
      <c r="DA23" s="296"/>
      <c r="DB23" s="171"/>
    </row>
    <row r="24" spans="1:108" ht="30" x14ac:dyDescent="0.25">
      <c r="A24" s="131">
        <v>11</v>
      </c>
      <c r="B24" s="131" t="str">
        <f>'Скорая медицинская помощь'!B24</f>
        <v>410011</v>
      </c>
      <c r="C24" s="290" t="str">
        <f>'Скорая медицинская помощь'!C24</f>
        <v>ГБУЗ КК "П--К ГОРОДСКАЯ ПОЛИКЛИНИКА № 1"</v>
      </c>
      <c r="D24" s="11">
        <f>'[1]План 2024'!$F19</f>
        <v>22792</v>
      </c>
      <c r="E24" s="171">
        <f>'[1]План 2024'!$G19</f>
        <v>208873.51</v>
      </c>
      <c r="F24" s="11">
        <v>418</v>
      </c>
      <c r="G24" s="171">
        <v>1789</v>
      </c>
      <c r="H24" s="12">
        <f>'[2]СВОД по МО'!$FA26</f>
        <v>10530</v>
      </c>
      <c r="I24" s="12">
        <f>'[2]СВОД по МО'!$FD26</f>
        <v>126869.21262999999</v>
      </c>
      <c r="J24" s="11">
        <f>'[3]План 2024'!$F19</f>
        <v>22792</v>
      </c>
      <c r="K24" s="45">
        <f>'[3]План 2024'!$G19</f>
        <v>215778.73</v>
      </c>
      <c r="L24" s="11">
        <f>'[3]410011'!$V$36</f>
        <v>1463</v>
      </c>
      <c r="M24" s="171">
        <f>'[3]410011'!$W$36</f>
        <v>6175</v>
      </c>
      <c r="N24" s="45">
        <f>'[3]План 2024'!$H19</f>
        <v>6175</v>
      </c>
      <c r="O24" s="292">
        <f t="shared" si="0"/>
        <v>0</v>
      </c>
      <c r="P24" s="338">
        <f t="shared" si="1"/>
        <v>6905.2200000000012</v>
      </c>
      <c r="Q24" s="339">
        <f t="shared" si="12"/>
        <v>1045</v>
      </c>
      <c r="R24" s="340">
        <f t="shared" si="2"/>
        <v>4386</v>
      </c>
      <c r="S24" s="296"/>
      <c r="T24" s="171"/>
      <c r="U24" s="296"/>
      <c r="V24" s="171"/>
      <c r="W24" s="332"/>
      <c r="X24" s="134"/>
      <c r="Y24" s="171"/>
      <c r="Z24" s="296"/>
      <c r="AA24" s="171"/>
      <c r="AB24" s="11">
        <f>'[1]План 2024'!$K19</f>
        <v>30278</v>
      </c>
      <c r="AC24" s="171">
        <f>'[1]План 2024'!$L19</f>
        <v>93463.686100000006</v>
      </c>
      <c r="AD24" s="12">
        <f>'[2]СВОД по МО'!$FO26</f>
        <v>16135</v>
      </c>
      <c r="AE24" s="12">
        <f>'[2]СВОД по МО'!$FR26</f>
        <v>46133.590939999995</v>
      </c>
      <c r="AF24" s="11">
        <f>'[3]План 2024'!$K19</f>
        <v>30278</v>
      </c>
      <c r="AG24" s="171">
        <f>'[3]План 2024'!$L19</f>
        <v>93463.686100000006</v>
      </c>
      <c r="AH24" s="292">
        <f t="shared" si="3"/>
        <v>0</v>
      </c>
      <c r="AI24" s="303">
        <f t="shared" si="4"/>
        <v>0</v>
      </c>
      <c r="AJ24" s="296">
        <f>-2675+58</f>
        <v>-2617</v>
      </c>
      <c r="AK24" s="171"/>
      <c r="AL24" s="296"/>
      <c r="AM24" s="171">
        <v>304.5</v>
      </c>
      <c r="AN24" s="296"/>
      <c r="AO24" s="171"/>
      <c r="AP24" s="296"/>
      <c r="AQ24" s="171"/>
      <c r="AR24" s="11">
        <f>'[1]План 2024'!$O19</f>
        <v>10297</v>
      </c>
      <c r="AS24" s="171">
        <f>'[1]План 2024'!$P19</f>
        <v>77128.840000000011</v>
      </c>
      <c r="AT24" s="12">
        <f>'[2]СВОД по МО'!$GA26</f>
        <v>1639</v>
      </c>
      <c r="AU24" s="12">
        <f>'[2]СВОД по МО'!$GD26</f>
        <v>11233.772419999999</v>
      </c>
      <c r="AV24" s="11">
        <f>'[3]План 2024'!$O19</f>
        <v>10297</v>
      </c>
      <c r="AW24" s="171">
        <f>'[3]План 2024'!$P19</f>
        <v>80445.600000000006</v>
      </c>
      <c r="AX24" s="292">
        <f t="shared" si="5"/>
        <v>0</v>
      </c>
      <c r="AY24" s="303">
        <f t="shared" si="5"/>
        <v>3316.7599999999948</v>
      </c>
      <c r="AZ24" s="134">
        <v>-7206</v>
      </c>
      <c r="BA24" s="171">
        <v>-55564</v>
      </c>
      <c r="BB24" s="134"/>
      <c r="BC24" s="171"/>
      <c r="BD24" s="134"/>
      <c r="BE24" s="171">
        <v>0</v>
      </c>
      <c r="BF24" s="134"/>
      <c r="BG24" s="171"/>
      <c r="BH24" s="11">
        <f>'[1]План 2024'!$Q19</f>
        <v>18463</v>
      </c>
      <c r="BI24" s="171">
        <f>'[1]План 2024'!$R19</f>
        <v>73260.800000000003</v>
      </c>
      <c r="BJ24" s="12">
        <f>'[2]СВОД по МО'!$GG26</f>
        <v>11061</v>
      </c>
      <c r="BK24" s="12">
        <f>'[2]СВОД по МО'!$GJ26</f>
        <v>43504.330370000003</v>
      </c>
      <c r="BL24" s="11">
        <f>'[3]План 2024'!$Q19</f>
        <v>18463</v>
      </c>
      <c r="BM24" s="171">
        <f>'[3]План 2024'!$R19</f>
        <v>73260.800000000003</v>
      </c>
      <c r="BN24" s="292">
        <f t="shared" si="6"/>
        <v>0</v>
      </c>
      <c r="BO24" s="303">
        <f t="shared" si="7"/>
        <v>0</v>
      </c>
      <c r="BP24" s="296">
        <v>572</v>
      </c>
      <c r="BQ24" s="171">
        <v>1954</v>
      </c>
      <c r="BR24" s="134"/>
      <c r="BS24" s="171"/>
      <c r="BT24" s="296"/>
      <c r="BU24" s="171"/>
      <c r="BV24" s="296"/>
      <c r="BW24" s="171"/>
      <c r="BX24" s="11">
        <f>'[1]План 2024'!$S19</f>
        <v>33500</v>
      </c>
      <c r="BY24" s="171">
        <f>'[1]План 2024'!$T19+'[1]План 2024'!$X19</f>
        <v>71496.28</v>
      </c>
      <c r="BZ24" s="12">
        <f>'[2]СВОД по МО'!$GP26</f>
        <v>22276</v>
      </c>
      <c r="CA24" s="155">
        <f>'[2]СВОД по МО'!$GS26+CR24</f>
        <v>39833.425860000003</v>
      </c>
      <c r="CB24" s="11">
        <f>'[3]План 2024'!$S19</f>
        <v>38225</v>
      </c>
      <c r="CC24" s="171">
        <f>'[3]План 2024'!$T19+'[3]План 2024'!$X19</f>
        <v>74261.200000000012</v>
      </c>
      <c r="CD24" s="292">
        <f t="shared" si="8"/>
        <v>4725</v>
      </c>
      <c r="CE24" s="303">
        <f>CC24-BY24</f>
        <v>2764.9200000000128</v>
      </c>
      <c r="CF24" s="296">
        <v>4725</v>
      </c>
      <c r="CG24" s="171"/>
      <c r="CH24" s="134"/>
      <c r="CI24" s="171"/>
      <c r="CJ24" s="296"/>
      <c r="CK24" s="171">
        <v>3289.8099999999977</v>
      </c>
      <c r="CL24" s="320"/>
      <c r="CM24" s="296"/>
      <c r="CN24" s="171"/>
      <c r="CO24" s="11">
        <f>'[1]План 2024'!$W19</f>
        <v>1650</v>
      </c>
      <c r="CP24" s="171">
        <f>'[1]План 2024'!$X19</f>
        <v>4494.07</v>
      </c>
      <c r="CQ24" s="12">
        <f>'[2]410011'!$GU$79</f>
        <v>997</v>
      </c>
      <c r="CR24" s="12">
        <f>'[2]410011'!$GX$79</f>
        <v>2809.3806699999986</v>
      </c>
      <c r="CS24" s="11">
        <f>'[3]План 2024'!$W19</f>
        <v>1650</v>
      </c>
      <c r="CT24" s="171">
        <f>'[3]План 2024'!$X19</f>
        <v>4644.07</v>
      </c>
      <c r="CU24" s="292">
        <f t="shared" si="10"/>
        <v>0</v>
      </c>
      <c r="CV24" s="303">
        <f t="shared" si="11"/>
        <v>150</v>
      </c>
      <c r="CW24" s="296"/>
      <c r="CX24" s="171"/>
      <c r="CY24" s="296"/>
      <c r="CZ24" s="171"/>
      <c r="DA24" s="296"/>
      <c r="DB24" s="171"/>
    </row>
    <row r="25" spans="1:108" x14ac:dyDescent="0.25">
      <c r="A25" s="131">
        <v>12</v>
      </c>
      <c r="B25" s="131" t="str">
        <f>'Скорая медицинская помощь'!B25</f>
        <v>410012</v>
      </c>
      <c r="C25" s="289" t="str">
        <f>'Скорая медицинская помощь'!C25</f>
        <v>ГБУЗ КК "П-К ГОРОДСКАЯ ПОЛИКЛИНИКА № 3"</v>
      </c>
      <c r="D25" s="11">
        <f>'[1]План 2024'!$F20</f>
        <v>27048</v>
      </c>
      <c r="E25" s="171">
        <f>'[1]План 2024'!$G20</f>
        <v>248152.16000000003</v>
      </c>
      <c r="F25" s="11">
        <v>516</v>
      </c>
      <c r="G25" s="171">
        <v>2208.8000000000002</v>
      </c>
      <c r="H25" s="12">
        <f>'[2]СВОД по МО'!$FA27</f>
        <v>7234</v>
      </c>
      <c r="I25" s="12">
        <f>'[2]СВОД по МО'!$FD27</f>
        <v>88537.897620000003</v>
      </c>
      <c r="J25" s="11">
        <f>'[3]План 2024'!$F20</f>
        <v>27048</v>
      </c>
      <c r="K25" s="45">
        <f>'[3]План 2024'!$G20</f>
        <v>253567.16000000003</v>
      </c>
      <c r="L25" s="11">
        <f>'[3]410012'!$V$36</f>
        <v>1806</v>
      </c>
      <c r="M25" s="171">
        <f>'[3]410012'!$W$36</f>
        <v>7623.8</v>
      </c>
      <c r="N25" s="45">
        <f>'[3]План 2024'!$H20</f>
        <v>7623.8</v>
      </c>
      <c r="O25" s="292">
        <f t="shared" si="0"/>
        <v>0</v>
      </c>
      <c r="P25" s="338">
        <f t="shared" si="1"/>
        <v>5415</v>
      </c>
      <c r="Q25" s="339">
        <f t="shared" si="12"/>
        <v>1290</v>
      </c>
      <c r="R25" s="340">
        <f t="shared" si="2"/>
        <v>5415</v>
      </c>
      <c r="S25" s="296"/>
      <c r="T25" s="171"/>
      <c r="U25" s="296"/>
      <c r="V25" s="171"/>
      <c r="W25" s="332"/>
      <c r="X25" s="134"/>
      <c r="Y25" s="171"/>
      <c r="Z25" s="296"/>
      <c r="AA25" s="171"/>
      <c r="AB25" s="11">
        <f>'[1]План 2024'!$K20</f>
        <v>39578</v>
      </c>
      <c r="AC25" s="171">
        <f>'[1]План 2024'!$L20</f>
        <v>135236.72199999998</v>
      </c>
      <c r="AD25" s="12">
        <f>'[2]СВОД по МО'!$FO27</f>
        <v>22534</v>
      </c>
      <c r="AE25" s="12">
        <f>'[2]СВОД по МО'!$FR27</f>
        <v>66293.895619999996</v>
      </c>
      <c r="AF25" s="11">
        <f>'[3]План 2024'!$K20</f>
        <v>39578</v>
      </c>
      <c r="AG25" s="171">
        <f>'[3]План 2024'!$L20</f>
        <v>145563.462</v>
      </c>
      <c r="AH25" s="292">
        <f t="shared" si="3"/>
        <v>0</v>
      </c>
      <c r="AI25" s="303">
        <f t="shared" si="4"/>
        <v>10326.74000000002</v>
      </c>
      <c r="AJ25" s="296"/>
      <c r="AK25" s="171"/>
      <c r="AL25" s="296"/>
      <c r="AM25" s="171">
        <v>11336.470000000001</v>
      </c>
      <c r="AN25" s="296"/>
      <c r="AO25" s="171"/>
      <c r="AP25" s="296"/>
      <c r="AQ25" s="171"/>
      <c r="AR25" s="11">
        <f>'[1]План 2024'!$O20</f>
        <v>9831</v>
      </c>
      <c r="AS25" s="171">
        <f>'[1]План 2024'!$P20</f>
        <v>74089.5</v>
      </c>
      <c r="AT25" s="12">
        <f>'[2]СВОД по МО'!$GA27</f>
        <v>4899</v>
      </c>
      <c r="AU25" s="12">
        <f>'[2]СВОД по МО'!$GD27</f>
        <v>35464.382430000005</v>
      </c>
      <c r="AV25" s="11">
        <f>'[3]План 2024'!$O20</f>
        <v>9831</v>
      </c>
      <c r="AW25" s="171">
        <f>'[3]План 2024'!$P20</f>
        <v>77505.039999999994</v>
      </c>
      <c r="AX25" s="292">
        <f t="shared" si="5"/>
        <v>0</v>
      </c>
      <c r="AY25" s="303">
        <f t="shared" si="5"/>
        <v>3415.5399999999936</v>
      </c>
      <c r="AZ25" s="134"/>
      <c r="BA25" s="171"/>
      <c r="BB25" s="134"/>
      <c r="BC25" s="171"/>
      <c r="BD25" s="134"/>
      <c r="BE25" s="171">
        <v>0</v>
      </c>
      <c r="BF25" s="134"/>
      <c r="BG25" s="171"/>
      <c r="BH25" s="11">
        <f>'[1]План 2024'!$Q20</f>
        <v>5896</v>
      </c>
      <c r="BI25" s="171">
        <f>'[1]План 2024'!$R20</f>
        <v>20758.099999999999</v>
      </c>
      <c r="BJ25" s="12">
        <f>'[2]СВОД по МО'!$GG27</f>
        <v>5274</v>
      </c>
      <c r="BK25" s="12">
        <f>'[2]СВОД по МО'!$GJ27</f>
        <v>18137.6142</v>
      </c>
      <c r="BL25" s="11">
        <f>'[3]План 2024'!$Q20</f>
        <v>9014</v>
      </c>
      <c r="BM25" s="171">
        <f>'[3]План 2024'!$R20</f>
        <v>33953.919999999998</v>
      </c>
      <c r="BN25" s="292">
        <f>BL25-BH25</f>
        <v>3118</v>
      </c>
      <c r="BO25" s="303">
        <f t="shared" si="7"/>
        <v>13195.82</v>
      </c>
      <c r="BP25" s="296">
        <v>3118</v>
      </c>
      <c r="BQ25" s="171">
        <v>13195.82</v>
      </c>
      <c r="BR25" s="134"/>
      <c r="BS25" s="171"/>
      <c r="BT25" s="296"/>
      <c r="BU25" s="171"/>
      <c r="BV25" s="296"/>
      <c r="BW25" s="171"/>
      <c r="BX25" s="11">
        <f>'[1]План 2024'!$S20</f>
        <v>39147</v>
      </c>
      <c r="BY25" s="171">
        <f>'[1]План 2024'!$T20+'[1]План 2024'!$X20</f>
        <v>47670.640000000007</v>
      </c>
      <c r="BZ25" s="12">
        <f>'[2]СВОД по МО'!$GP27</f>
        <v>15574</v>
      </c>
      <c r="CA25" s="155">
        <f>'[2]СВОД по МО'!$GS27+CR25</f>
        <v>28894.616370000003</v>
      </c>
      <c r="CB25" s="11">
        <f>'[3]План 2024'!$S20</f>
        <v>39147</v>
      </c>
      <c r="CC25" s="171">
        <f>'[3]План 2024'!$T20+'[3]План 2024'!$X20</f>
        <v>48094.580000000016</v>
      </c>
      <c r="CD25" s="292">
        <f t="shared" si="8"/>
        <v>0</v>
      </c>
      <c r="CE25" s="303">
        <f t="shared" si="9"/>
        <v>423.9400000000096</v>
      </c>
      <c r="CF25" s="296"/>
      <c r="CG25" s="171"/>
      <c r="CH25" s="134"/>
      <c r="CI25" s="171"/>
      <c r="CJ25" s="296"/>
      <c r="CK25" s="171">
        <v>423.9400000000096</v>
      </c>
      <c r="CL25" s="320"/>
      <c r="CM25" s="296"/>
      <c r="CN25" s="171"/>
      <c r="CO25" s="11">
        <f>'[1]План 2024'!$W20</f>
        <v>1798</v>
      </c>
      <c r="CP25" s="171">
        <f>'[1]План 2024'!$X20</f>
        <v>5223.2199999999993</v>
      </c>
      <c r="CQ25" s="12">
        <f>'[2]410012'!$GU$79</f>
        <v>1155</v>
      </c>
      <c r="CR25" s="12">
        <f>'[2]410012'!$GX$79</f>
        <v>3509.1816099999996</v>
      </c>
      <c r="CS25" s="11">
        <f>'[3]План 2024'!$W20</f>
        <v>1900</v>
      </c>
      <c r="CT25" s="171">
        <f>'[3]План 2024'!$X20</f>
        <v>5647.16</v>
      </c>
      <c r="CU25" s="292">
        <f t="shared" si="10"/>
        <v>102</v>
      </c>
      <c r="CV25" s="303">
        <f t="shared" si="11"/>
        <v>423.94000000000051</v>
      </c>
      <c r="CW25" s="296">
        <v>102</v>
      </c>
      <c r="CX25" s="171">
        <v>423.94</v>
      </c>
      <c r="CY25" s="296"/>
      <c r="CZ25" s="171"/>
      <c r="DA25" s="296"/>
      <c r="DB25" s="171"/>
    </row>
    <row r="26" spans="1:108" x14ac:dyDescent="0.25">
      <c r="A26" s="131">
        <v>13</v>
      </c>
      <c r="B26" s="131" t="str">
        <f>'Скорая медицинская помощь'!B26</f>
        <v>410013</v>
      </c>
      <c r="C26" s="289" t="str">
        <f>'Скорая медицинская помощь'!C26</f>
        <v>ГБУЗ КК РОДИЛЬНЫЙ ДОМ</v>
      </c>
      <c r="D26" s="11">
        <f>'[1]План 2024'!$F21</f>
        <v>0</v>
      </c>
      <c r="E26" s="171">
        <f>'[1]План 2024'!$G21</f>
        <v>0</v>
      </c>
      <c r="F26" s="11"/>
      <c r="G26" s="171"/>
      <c r="H26" s="12">
        <f>'[2]СВОД по МО'!$FA28</f>
        <v>0</v>
      </c>
      <c r="I26" s="12">
        <f>'[2]СВОД по МО'!$FD28</f>
        <v>0</v>
      </c>
      <c r="J26" s="11">
        <f>'[3]План 2024'!$F21</f>
        <v>0</v>
      </c>
      <c r="K26" s="45">
        <f>'[3]План 2024'!$G21</f>
        <v>0</v>
      </c>
      <c r="L26" s="11"/>
      <c r="M26" s="171"/>
      <c r="N26" s="45">
        <f>'[3]План 2024'!$H21</f>
        <v>0</v>
      </c>
      <c r="O26" s="292">
        <f t="shared" si="0"/>
        <v>0</v>
      </c>
      <c r="P26" s="338">
        <f t="shared" si="1"/>
        <v>0</v>
      </c>
      <c r="Q26" s="339">
        <f t="shared" si="12"/>
        <v>0</v>
      </c>
      <c r="R26" s="340">
        <f t="shared" si="2"/>
        <v>0</v>
      </c>
      <c r="S26" s="296"/>
      <c r="T26" s="171"/>
      <c r="U26" s="296"/>
      <c r="V26" s="171"/>
      <c r="W26" s="332"/>
      <c r="X26" s="134"/>
      <c r="Y26" s="171"/>
      <c r="Z26" s="296"/>
      <c r="AA26" s="171"/>
      <c r="AB26" s="11">
        <f>'[1]План 2024'!$K21</f>
        <v>20037</v>
      </c>
      <c r="AC26" s="171">
        <f>'[1]План 2024'!$L21</f>
        <v>42038.32</v>
      </c>
      <c r="AD26" s="12">
        <f>'[2]СВОД по МО'!$FO28</f>
        <v>11763</v>
      </c>
      <c r="AE26" s="12">
        <f>'[2]СВОД по МО'!$FR28</f>
        <v>24723.922649999997</v>
      </c>
      <c r="AF26" s="11">
        <f>'[3]План 2024'!$K21</f>
        <v>20037</v>
      </c>
      <c r="AG26" s="171">
        <f>'[3]План 2024'!$L21</f>
        <v>42038.32</v>
      </c>
      <c r="AH26" s="292">
        <f t="shared" si="3"/>
        <v>0</v>
      </c>
      <c r="AI26" s="303">
        <f t="shared" si="4"/>
        <v>0</v>
      </c>
      <c r="AJ26" s="134"/>
      <c r="AK26" s="171"/>
      <c r="AL26" s="296"/>
      <c r="AM26" s="171"/>
      <c r="AN26" s="296"/>
      <c r="AO26" s="171"/>
      <c r="AP26" s="296"/>
      <c r="AQ26" s="171"/>
      <c r="AR26" s="11">
        <f>'[1]План 2024'!$O21</f>
        <v>0</v>
      </c>
      <c r="AS26" s="171">
        <f>'[1]План 2024'!$P21</f>
        <v>0</v>
      </c>
      <c r="AT26" s="12">
        <f>'[2]СВОД по МО'!$GA28</f>
        <v>0</v>
      </c>
      <c r="AU26" s="12">
        <f>'[2]СВОД по МО'!$GD28</f>
        <v>0</v>
      </c>
      <c r="AV26" s="11">
        <f>'[3]План 2024'!$O21</f>
        <v>0</v>
      </c>
      <c r="AW26" s="171">
        <f>'[3]План 2024'!$P21</f>
        <v>0</v>
      </c>
      <c r="AX26" s="292">
        <f t="shared" si="5"/>
        <v>0</v>
      </c>
      <c r="AY26" s="303">
        <f t="shared" si="5"/>
        <v>0</v>
      </c>
      <c r="AZ26" s="134"/>
      <c r="BA26" s="171"/>
      <c r="BB26" s="134"/>
      <c r="BC26" s="171"/>
      <c r="BD26" s="134"/>
      <c r="BE26" s="171">
        <v>0</v>
      </c>
      <c r="BF26" s="134"/>
      <c r="BG26" s="171"/>
      <c r="BH26" s="11">
        <f>'[1]План 2024'!$Q21</f>
        <v>250</v>
      </c>
      <c r="BI26" s="171">
        <f>'[1]План 2024'!$R21</f>
        <v>943.85</v>
      </c>
      <c r="BJ26" s="12">
        <f>'[2]СВОД по МО'!$GG28</f>
        <v>116</v>
      </c>
      <c r="BK26" s="12">
        <f>'[2]СВОД по МО'!$GJ28</f>
        <v>436.08636000000001</v>
      </c>
      <c r="BL26" s="11">
        <f>'[3]План 2024'!$Q21</f>
        <v>250</v>
      </c>
      <c r="BM26" s="171">
        <f>'[3]План 2024'!$R21</f>
        <v>943.85</v>
      </c>
      <c r="BN26" s="292">
        <f t="shared" si="6"/>
        <v>0</v>
      </c>
      <c r="BO26" s="303">
        <f t="shared" si="7"/>
        <v>0</v>
      </c>
      <c r="BP26" s="296"/>
      <c r="BQ26" s="171"/>
      <c r="BR26" s="134"/>
      <c r="BS26" s="171"/>
      <c r="BT26" s="296"/>
      <c r="BU26" s="171"/>
      <c r="BV26" s="296"/>
      <c r="BW26" s="171"/>
      <c r="BX26" s="11">
        <f>'[1]План 2024'!$S21</f>
        <v>8000</v>
      </c>
      <c r="BY26" s="171">
        <f>'[1]План 2024'!$T21+'[1]План 2024'!$X21</f>
        <v>76989.27</v>
      </c>
      <c r="BZ26" s="12">
        <f>'[2]СВОД по МО'!$GP28</f>
        <v>2732</v>
      </c>
      <c r="CA26" s="155">
        <f>'[2]СВОД по МО'!$GS28+CR26</f>
        <v>27054.666280000005</v>
      </c>
      <c r="CB26" s="11">
        <f>'[3]План 2024'!$S21</f>
        <v>7200</v>
      </c>
      <c r="CC26" s="171">
        <f>'[3]План 2024'!$T21+'[3]План 2024'!$X21</f>
        <v>70383.55</v>
      </c>
      <c r="CD26" s="292">
        <f t="shared" si="8"/>
        <v>-800</v>
      </c>
      <c r="CE26" s="303">
        <f t="shared" si="9"/>
        <v>-6605.7200000000012</v>
      </c>
      <c r="CF26" s="296">
        <v>-800</v>
      </c>
      <c r="CG26" s="171">
        <v>-7518.54</v>
      </c>
      <c r="CH26" s="134"/>
      <c r="CI26" s="171"/>
      <c r="CJ26" s="296"/>
      <c r="CK26" s="171">
        <v>-6605.7200000000012</v>
      </c>
      <c r="CL26" s="320"/>
      <c r="CM26" s="296"/>
      <c r="CN26" s="171"/>
      <c r="CO26" s="11">
        <f>'[1]План 2024'!$W21</f>
        <v>1200</v>
      </c>
      <c r="CP26" s="171">
        <f>'[1]План 2024'!$X21</f>
        <v>1803.91</v>
      </c>
      <c r="CQ26" s="12">
        <f>'[2]410013'!$GU$79</f>
        <v>913</v>
      </c>
      <c r="CR26" s="12">
        <f>'[2]410013'!$GX$79</f>
        <v>1378.865840000004</v>
      </c>
      <c r="CS26" s="11">
        <f>'[3]План 2024'!$W21</f>
        <v>1800</v>
      </c>
      <c r="CT26" s="171">
        <f>'[3]План 2024'!$X21</f>
        <v>2716.73</v>
      </c>
      <c r="CU26" s="292">
        <f t="shared" si="10"/>
        <v>600</v>
      </c>
      <c r="CV26" s="303">
        <f t="shared" si="11"/>
        <v>912.81999999999994</v>
      </c>
      <c r="CW26" s="134">
        <v>600</v>
      </c>
      <c r="CX26" s="171">
        <v>912.82</v>
      </c>
      <c r="CY26" s="296"/>
      <c r="CZ26" s="171"/>
      <c r="DA26" s="296"/>
      <c r="DB26" s="171"/>
    </row>
    <row r="27" spans="1:108" x14ac:dyDescent="0.25">
      <c r="A27" s="131">
        <v>14</v>
      </c>
      <c r="B27" s="131" t="str">
        <f>'Скорая медицинская помощь'!B27</f>
        <v>410014</v>
      </c>
      <c r="C27" s="289" t="str">
        <f>'Скорая медицинская помощь'!C27</f>
        <v>ГБУЗ КК П-К ГОРОДСКАЯ СТОМАТОЛОГИЧЕСКАЯ ПОЛИКЛИНИКА</v>
      </c>
      <c r="D27" s="11">
        <f>'[1]План 2024'!$F22</f>
        <v>0</v>
      </c>
      <c r="E27" s="171">
        <f>'[1]План 2024'!$G22</f>
        <v>0</v>
      </c>
      <c r="F27" s="11"/>
      <c r="G27" s="171"/>
      <c r="H27" s="12">
        <f>'[2]СВОД по МО'!$FA29</f>
        <v>0</v>
      </c>
      <c r="I27" s="12">
        <f>'[2]СВОД по МО'!$FD29</f>
        <v>0</v>
      </c>
      <c r="J27" s="11">
        <f>'[3]План 2024'!$F22</f>
        <v>0</v>
      </c>
      <c r="K27" s="45">
        <f>'[3]План 2024'!$G22</f>
        <v>0</v>
      </c>
      <c r="L27" s="11"/>
      <c r="M27" s="171"/>
      <c r="N27" s="45">
        <f>'[3]План 2024'!$H22</f>
        <v>0</v>
      </c>
      <c r="O27" s="292">
        <f t="shared" si="0"/>
        <v>0</v>
      </c>
      <c r="P27" s="338">
        <f t="shared" si="1"/>
        <v>0</v>
      </c>
      <c r="Q27" s="339">
        <f t="shared" si="12"/>
        <v>0</v>
      </c>
      <c r="R27" s="340">
        <f t="shared" si="2"/>
        <v>0</v>
      </c>
      <c r="S27" s="296"/>
      <c r="T27" s="171"/>
      <c r="U27" s="296"/>
      <c r="V27" s="171"/>
      <c r="W27" s="332"/>
      <c r="X27" s="134"/>
      <c r="Y27" s="171"/>
      <c r="Z27" s="296"/>
      <c r="AA27" s="171"/>
      <c r="AB27" s="11">
        <f>'[1]План 2024'!$K22</f>
        <v>200</v>
      </c>
      <c r="AC27" s="171">
        <f>'[1]План 2024'!$L22</f>
        <v>247.04</v>
      </c>
      <c r="AD27" s="12">
        <f>'[2]СВОД по МО'!$FO29</f>
        <v>133</v>
      </c>
      <c r="AE27" s="12">
        <f>'[2]СВОД по МО'!$FR29</f>
        <v>150.65554</v>
      </c>
      <c r="AF27" s="11">
        <f>'[3]План 2024'!$K22</f>
        <v>230</v>
      </c>
      <c r="AG27" s="171">
        <f>'[3]План 2024'!$L22</f>
        <v>284.10000000000002</v>
      </c>
      <c r="AH27" s="292">
        <f t="shared" si="3"/>
        <v>30</v>
      </c>
      <c r="AI27" s="303">
        <f t="shared" si="4"/>
        <v>37.060000000000031</v>
      </c>
      <c r="AJ27" s="296">
        <v>30</v>
      </c>
      <c r="AK27" s="171">
        <v>37.060000000000031</v>
      </c>
      <c r="AL27" s="296"/>
      <c r="AM27" s="171"/>
      <c r="AN27" s="296"/>
      <c r="AO27" s="171"/>
      <c r="AP27" s="296"/>
      <c r="AQ27" s="171"/>
      <c r="AR27" s="11">
        <f>'[1]План 2024'!$O22</f>
        <v>0</v>
      </c>
      <c r="AS27" s="171">
        <f>'[1]План 2024'!$P22</f>
        <v>0</v>
      </c>
      <c r="AT27" s="12">
        <f>'[2]СВОД по МО'!$GA29</f>
        <v>0</v>
      </c>
      <c r="AU27" s="12">
        <f>'[2]СВОД по МО'!$GD29</f>
        <v>0</v>
      </c>
      <c r="AV27" s="11">
        <f>'[3]План 2024'!$O22</f>
        <v>0</v>
      </c>
      <c r="AW27" s="171">
        <f>'[3]План 2024'!$P22</f>
        <v>0</v>
      </c>
      <c r="AX27" s="292">
        <f t="shared" si="5"/>
        <v>0</v>
      </c>
      <c r="AY27" s="303">
        <f t="shared" si="5"/>
        <v>0</v>
      </c>
      <c r="AZ27" s="134"/>
      <c r="BA27" s="171"/>
      <c r="BB27" s="134"/>
      <c r="BC27" s="171"/>
      <c r="BD27" s="134"/>
      <c r="BE27" s="171">
        <v>0</v>
      </c>
      <c r="BF27" s="134"/>
      <c r="BG27" s="171"/>
      <c r="BH27" s="11">
        <f>'[1]План 2024'!$Q22</f>
        <v>10000</v>
      </c>
      <c r="BI27" s="171">
        <f>'[1]План 2024'!$R22</f>
        <v>19885.8</v>
      </c>
      <c r="BJ27" s="12">
        <f>'[2]СВОД по МО'!$GG29</f>
        <v>4356</v>
      </c>
      <c r="BK27" s="12">
        <f>'[2]СВОД по МО'!$GJ29</f>
        <v>10169.917799999999</v>
      </c>
      <c r="BL27" s="11">
        <f>'[3]План 2024'!$Q22</f>
        <v>7500</v>
      </c>
      <c r="BM27" s="171">
        <f>'[3]План 2024'!$R22</f>
        <v>19302.34</v>
      </c>
      <c r="BN27" s="292">
        <f t="shared" si="6"/>
        <v>-2500</v>
      </c>
      <c r="BO27" s="303">
        <f t="shared" si="7"/>
        <v>-583.45999999999913</v>
      </c>
      <c r="BP27" s="296">
        <v>-2500</v>
      </c>
      <c r="BQ27" s="171">
        <v>-583.46</v>
      </c>
      <c r="BR27" s="134"/>
      <c r="BS27" s="171"/>
      <c r="BT27" s="296"/>
      <c r="BU27" s="171"/>
      <c r="BV27" s="296"/>
      <c r="BW27" s="171"/>
      <c r="BX27" s="11">
        <f>'[1]План 2024'!$S22</f>
        <v>16920</v>
      </c>
      <c r="BY27" s="171">
        <f>'[1]План 2024'!$T22+'[1]План 2024'!$X22</f>
        <v>129438</v>
      </c>
      <c r="BZ27" s="12">
        <f>'[2]СВОД по МО'!$GP29</f>
        <v>9672</v>
      </c>
      <c r="CA27" s="155">
        <f>'[2]СВОД по МО'!$GS29+CR27</f>
        <v>49733.01008</v>
      </c>
      <c r="CB27" s="11">
        <f>'[3]План 2024'!$S22</f>
        <v>16920</v>
      </c>
      <c r="CC27" s="171">
        <f>'[3]План 2024'!$T22+'[3]План 2024'!$X22</f>
        <v>114438</v>
      </c>
      <c r="CD27" s="292">
        <f t="shared" si="8"/>
        <v>0</v>
      </c>
      <c r="CE27" s="303">
        <f t="shared" si="9"/>
        <v>-15000</v>
      </c>
      <c r="CF27" s="296"/>
      <c r="CG27" s="171"/>
      <c r="CH27" s="134"/>
      <c r="CI27" s="171"/>
      <c r="CJ27" s="296"/>
      <c r="CK27" s="171">
        <v>-15000</v>
      </c>
      <c r="CL27" s="320"/>
      <c r="CM27" s="296"/>
      <c r="CN27" s="171"/>
      <c r="CO27" s="11">
        <f>'[1]План 2024'!$W22</f>
        <v>0</v>
      </c>
      <c r="CP27" s="171">
        <f>'[1]План 2024'!$X22</f>
        <v>0</v>
      </c>
      <c r="CQ27" s="12">
        <f>'[2]410014'!$GU$79</f>
        <v>0</v>
      </c>
      <c r="CR27" s="12">
        <f>'[2]410014'!$GX$79</f>
        <v>0</v>
      </c>
      <c r="CS27" s="11">
        <f>'[3]План 2024'!$W22</f>
        <v>0</v>
      </c>
      <c r="CT27" s="171">
        <f>'[3]План 2024'!$X22</f>
        <v>0</v>
      </c>
      <c r="CU27" s="292">
        <f t="shared" si="10"/>
        <v>0</v>
      </c>
      <c r="CV27" s="303">
        <f t="shared" si="11"/>
        <v>0</v>
      </c>
      <c r="CW27" s="296"/>
      <c r="CX27" s="171"/>
      <c r="CY27" s="296"/>
      <c r="CZ27" s="171"/>
      <c r="DA27" s="296"/>
      <c r="DB27" s="171"/>
      <c r="DC27" s="54"/>
      <c r="DD27" s="92"/>
    </row>
    <row r="28" spans="1:108" x14ac:dyDescent="0.25">
      <c r="A28" s="131">
        <v>15</v>
      </c>
      <c r="B28" s="131" t="str">
        <f>'Скорая медицинская помощь'!B28</f>
        <v>410015</v>
      </c>
      <c r="C28" s="289" t="str">
        <f>'Скорая медицинская помощь'!C28</f>
        <v>ГБУЗ КК ПК ГОРОДСКАЯ ДЕТСКАЯ ПОЛИКЛИНИКА №1</v>
      </c>
      <c r="D28" s="11">
        <f>'[1]План 2024'!$F23</f>
        <v>27550</v>
      </c>
      <c r="E28" s="171">
        <f>'[1]План 2024'!$G23</f>
        <v>224607.82</v>
      </c>
      <c r="F28" s="11"/>
      <c r="G28" s="171"/>
      <c r="H28" s="12">
        <f>'[2]СВОД по МО'!$FA30</f>
        <v>20920</v>
      </c>
      <c r="I28" s="12">
        <f>'[2]СВОД по МО'!$FD30</f>
        <v>204140.71127</v>
      </c>
      <c r="J28" s="11">
        <f>'[3]План 2024'!$F23</f>
        <v>27550</v>
      </c>
      <c r="K28" s="45">
        <f>'[3]План 2024'!$G23</f>
        <v>232916.24</v>
      </c>
      <c r="L28" s="11"/>
      <c r="M28" s="171"/>
      <c r="N28" s="45">
        <f>'[3]План 2024'!$H23</f>
        <v>0</v>
      </c>
      <c r="O28" s="292">
        <f t="shared" si="0"/>
        <v>0</v>
      </c>
      <c r="P28" s="338">
        <f t="shared" si="1"/>
        <v>8308.4199999999837</v>
      </c>
      <c r="Q28" s="339">
        <f t="shared" si="12"/>
        <v>0</v>
      </c>
      <c r="R28" s="340">
        <f>M28-G28</f>
        <v>0</v>
      </c>
      <c r="S28" s="296"/>
      <c r="T28" s="171"/>
      <c r="U28" s="296"/>
      <c r="V28" s="171"/>
      <c r="W28" s="332"/>
      <c r="X28" s="134"/>
      <c r="Y28" s="171"/>
      <c r="Z28" s="296"/>
      <c r="AA28" s="171"/>
      <c r="AB28" s="11">
        <f>'[1]План 2024'!$K23</f>
        <v>140848</v>
      </c>
      <c r="AC28" s="171">
        <f>'[1]План 2024'!$L23</f>
        <v>325621.5500000001</v>
      </c>
      <c r="AD28" s="12">
        <f>'[2]СВОД по МО'!$FO30</f>
        <v>70607</v>
      </c>
      <c r="AE28" s="12">
        <f>'[2]СВОД по МО'!$FR30</f>
        <v>167449.25214</v>
      </c>
      <c r="AF28" s="11">
        <f>'[3]План 2024'!$K23</f>
        <v>140848</v>
      </c>
      <c r="AG28" s="171">
        <f>'[3]План 2024'!$L23</f>
        <v>325621.5500000001</v>
      </c>
      <c r="AH28" s="292">
        <f t="shared" si="3"/>
        <v>0</v>
      </c>
      <c r="AI28" s="303">
        <f t="shared" si="4"/>
        <v>0</v>
      </c>
      <c r="AJ28" s="296">
        <v>70</v>
      </c>
      <c r="AK28" s="171">
        <v>583.46</v>
      </c>
      <c r="AL28" s="296"/>
      <c r="AM28" s="171"/>
      <c r="AN28" s="296"/>
      <c r="AO28" s="171"/>
      <c r="AP28" s="296"/>
      <c r="AQ28" s="171"/>
      <c r="AR28" s="11">
        <f>'[1]План 2024'!$O23</f>
        <v>70</v>
      </c>
      <c r="AS28" s="171">
        <f>'[1]План 2024'!$P23</f>
        <v>583.46</v>
      </c>
      <c r="AT28" s="12">
        <f>'[2]СВОД по МО'!$GA30</f>
        <v>1</v>
      </c>
      <c r="AU28" s="12">
        <f>'[2]СВОД по МО'!$GD30</f>
        <v>8.3351399999999991</v>
      </c>
      <c r="AV28" s="11">
        <f>'[3]План 2024'!$O23</f>
        <v>70</v>
      </c>
      <c r="AW28" s="171">
        <f>'[3]План 2024'!$P23</f>
        <v>583.46</v>
      </c>
      <c r="AX28" s="292">
        <f t="shared" si="5"/>
        <v>0</v>
      </c>
      <c r="AY28" s="303">
        <f t="shared" si="5"/>
        <v>0</v>
      </c>
      <c r="AZ28" s="134">
        <v>-70</v>
      </c>
      <c r="BA28" s="171">
        <v>-583.46</v>
      </c>
      <c r="BB28" s="134"/>
      <c r="BC28" s="171"/>
      <c r="BD28" s="134"/>
      <c r="BE28" s="171">
        <v>0</v>
      </c>
      <c r="BF28" s="134"/>
      <c r="BG28" s="171"/>
      <c r="BH28" s="11">
        <f>'[1]План 2024'!$Q23</f>
        <v>36400</v>
      </c>
      <c r="BI28" s="171">
        <f>'[1]План 2024'!$R23</f>
        <v>129688.47</v>
      </c>
      <c r="BJ28" s="12">
        <f>'[2]СВОД по МО'!$GG30</f>
        <v>21010</v>
      </c>
      <c r="BK28" s="12">
        <f>'[2]СВОД по МО'!$GJ30</f>
        <v>74678.85781999999</v>
      </c>
      <c r="BL28" s="11">
        <f>'[3]План 2024'!$Q23</f>
        <v>36400</v>
      </c>
      <c r="BM28" s="171">
        <f>'[3]План 2024'!$R23</f>
        <v>129688.47</v>
      </c>
      <c r="BN28" s="292">
        <f t="shared" si="6"/>
        <v>0</v>
      </c>
      <c r="BO28" s="303">
        <f t="shared" si="7"/>
        <v>0</v>
      </c>
      <c r="BP28" s="296"/>
      <c r="BQ28" s="171"/>
      <c r="BR28" s="134"/>
      <c r="BS28" s="171"/>
      <c r="BT28" s="296"/>
      <c r="BU28" s="171"/>
      <c r="BV28" s="296"/>
      <c r="BW28" s="171"/>
      <c r="BX28" s="11">
        <f>'[1]План 2024'!$S23</f>
        <v>49939</v>
      </c>
      <c r="BY28" s="171">
        <f>'[1]План 2024'!$T23+'[1]План 2024'!$X23</f>
        <v>165573.90999999997</v>
      </c>
      <c r="BZ28" s="12">
        <f>'[2]СВОД по МО'!$GP30</f>
        <v>26994</v>
      </c>
      <c r="CA28" s="155">
        <f>'[2]СВОД по МО'!$GS30+CR28</f>
        <v>105426.41709</v>
      </c>
      <c r="CB28" s="11">
        <f>'[3]План 2024'!$S23</f>
        <v>49939</v>
      </c>
      <c r="CC28" s="171">
        <f>'[3]План 2024'!$T23+'[3]План 2024'!$X23</f>
        <v>173463.76999999996</v>
      </c>
      <c r="CD28" s="292">
        <f t="shared" si="8"/>
        <v>0</v>
      </c>
      <c r="CE28" s="303">
        <f t="shared" si="9"/>
        <v>7889.859999999986</v>
      </c>
      <c r="CF28" s="296"/>
      <c r="CG28" s="171"/>
      <c r="CH28" s="134"/>
      <c r="CI28" s="171"/>
      <c r="CJ28" s="296"/>
      <c r="CK28" s="171">
        <v>10408.389999999985</v>
      </c>
      <c r="CL28" s="320"/>
      <c r="CM28" s="296"/>
      <c r="CN28" s="171"/>
      <c r="CO28" s="11">
        <f>'[1]План 2024'!$W23</f>
        <v>1627</v>
      </c>
      <c r="CP28" s="171">
        <f>'[1]План 2024'!$X23</f>
        <v>3835.4</v>
      </c>
      <c r="CQ28" s="12">
        <f>'[2]410015'!$GU$79</f>
        <v>1312</v>
      </c>
      <c r="CR28" s="12">
        <f>'[2]410015'!$GX$79</f>
        <v>3133.8311800000083</v>
      </c>
      <c r="CS28" s="11">
        <f>'[3]План 2024'!$W23</f>
        <v>1980</v>
      </c>
      <c r="CT28" s="171">
        <f>'[3]План 2024'!$X23</f>
        <v>4699.1099999999997</v>
      </c>
      <c r="CU28" s="292">
        <f t="shared" si="10"/>
        <v>353</v>
      </c>
      <c r="CV28" s="303">
        <f t="shared" si="11"/>
        <v>863.70999999999958</v>
      </c>
      <c r="CW28" s="296">
        <f>21421+353</f>
        <v>21774</v>
      </c>
      <c r="CX28" s="171">
        <f>6577.31+86.71</f>
        <v>6664.02</v>
      </c>
      <c r="CY28" s="296"/>
      <c r="CZ28" s="171"/>
      <c r="DA28" s="296"/>
      <c r="DB28" s="171"/>
      <c r="DC28" s="54"/>
      <c r="DD28" s="92"/>
    </row>
    <row r="29" spans="1:108" x14ac:dyDescent="0.25">
      <c r="A29" s="131">
        <v>16</v>
      </c>
      <c r="B29" s="131" t="str">
        <f>'Скорая медицинская помощь'!B29</f>
        <v>410016</v>
      </c>
      <c r="C29" s="289" t="str">
        <f>'Скорая медицинская помощь'!C29</f>
        <v>ГБУЗ КК ПК ГОРОДСКАЯ ДЕТСКАЯ ПОЛИКЛИНИКА №2</v>
      </c>
      <c r="D29" s="11">
        <f>'[1]План 2024'!$F24</f>
        <v>6946</v>
      </c>
      <c r="E29" s="171">
        <f>'[1]План 2024'!$G24</f>
        <v>56685.05</v>
      </c>
      <c r="F29" s="11"/>
      <c r="G29" s="171"/>
      <c r="H29" s="12">
        <f>'[2]СВОД по МО'!$FA31</f>
        <v>5368</v>
      </c>
      <c r="I29" s="12">
        <f>'[2]СВОД по МО'!$FD31</f>
        <v>34828.682090000002</v>
      </c>
      <c r="J29" s="11">
        <f>'[3]План 2024'!$F24</f>
        <v>6946</v>
      </c>
      <c r="K29" s="45">
        <f>'[3]План 2024'!$G24</f>
        <v>56685.05</v>
      </c>
      <c r="L29" s="11"/>
      <c r="M29" s="171"/>
      <c r="N29" s="45">
        <f>'[3]План 2024'!$H24</f>
        <v>0</v>
      </c>
      <c r="O29" s="292">
        <f t="shared" si="0"/>
        <v>0</v>
      </c>
      <c r="P29" s="338">
        <f>K29-E29</f>
        <v>0</v>
      </c>
      <c r="Q29" s="339">
        <f t="shared" si="12"/>
        <v>0</v>
      </c>
      <c r="R29" s="340">
        <f t="shared" si="2"/>
        <v>0</v>
      </c>
      <c r="S29" s="296">
        <v>3054</v>
      </c>
      <c r="T29" s="171">
        <v>24923.15</v>
      </c>
      <c r="U29" s="296"/>
      <c r="V29" s="171"/>
      <c r="W29" s="332"/>
      <c r="X29" s="134"/>
      <c r="Y29" s="171"/>
      <c r="Z29" s="296"/>
      <c r="AA29" s="171"/>
      <c r="AB29" s="11">
        <f>'[1]План 2024'!$K24</f>
        <v>43461</v>
      </c>
      <c r="AC29" s="171">
        <f>'[1]План 2024'!$L24</f>
        <v>86372.189999999988</v>
      </c>
      <c r="AD29" s="12">
        <f>'[2]СВОД по МО'!$FO31</f>
        <v>25295</v>
      </c>
      <c r="AE29" s="12">
        <f>'[2]СВОД по МО'!$FR31</f>
        <v>51825.426429999992</v>
      </c>
      <c r="AF29" s="11">
        <f>'[3]План 2024'!$K24</f>
        <v>43461</v>
      </c>
      <c r="AG29" s="171">
        <f>'[3]План 2024'!$L24</f>
        <v>88159.199999999983</v>
      </c>
      <c r="AH29" s="292">
        <f t="shared" si="3"/>
        <v>0</v>
      </c>
      <c r="AI29" s="303">
        <f t="shared" si="4"/>
        <v>1787.0099999999948</v>
      </c>
      <c r="AJ29" s="296"/>
      <c r="AK29" s="171"/>
      <c r="AL29" s="296"/>
      <c r="AM29" s="171">
        <v>2428.4899999999907</v>
      </c>
      <c r="AN29" s="296"/>
      <c r="AO29" s="171"/>
      <c r="AP29" s="296"/>
      <c r="AQ29" s="171"/>
      <c r="AR29" s="11">
        <f>'[1]План 2024'!$O24</f>
        <v>40</v>
      </c>
      <c r="AS29" s="171">
        <f>'[1]План 2024'!$P24</f>
        <v>333.4</v>
      </c>
      <c r="AT29" s="12">
        <f>'[2]СВОД по МО'!$GA31</f>
        <v>0</v>
      </c>
      <c r="AU29" s="12">
        <f>'[2]СВОД по МО'!$GD31</f>
        <v>0</v>
      </c>
      <c r="AV29" s="11">
        <f>'[3]План 2024'!$O24</f>
        <v>40</v>
      </c>
      <c r="AW29" s="171">
        <f>'[3]План 2024'!$P24</f>
        <v>333.4</v>
      </c>
      <c r="AX29" s="292">
        <f t="shared" si="5"/>
        <v>0</v>
      </c>
      <c r="AY29" s="303">
        <f t="shared" si="5"/>
        <v>0</v>
      </c>
      <c r="AZ29" s="134"/>
      <c r="BA29" s="171"/>
      <c r="BB29" s="134"/>
      <c r="BC29" s="171"/>
      <c r="BD29" s="134"/>
      <c r="BE29" s="171">
        <v>0</v>
      </c>
      <c r="BF29" s="134"/>
      <c r="BG29" s="171"/>
      <c r="BH29" s="11">
        <f>'[1]План 2024'!$Q24</f>
        <v>8000</v>
      </c>
      <c r="BI29" s="171">
        <f>'[1]План 2024'!$R24</f>
        <v>28502.959999999999</v>
      </c>
      <c r="BJ29" s="12">
        <f>'[2]СВОД по МО'!$GG31</f>
        <v>6023</v>
      </c>
      <c r="BK29" s="12">
        <f>'[2]СВОД по МО'!$GJ31</f>
        <v>21392.042549999995</v>
      </c>
      <c r="BL29" s="11">
        <f>'[3]План 2024'!$Q24</f>
        <v>11006</v>
      </c>
      <c r="BM29" s="171">
        <f>'[3]План 2024'!$R24</f>
        <v>39215</v>
      </c>
      <c r="BN29" s="292">
        <f t="shared" si="6"/>
        <v>3006</v>
      </c>
      <c r="BO29" s="303">
        <f t="shared" si="7"/>
        <v>10712.04</v>
      </c>
      <c r="BP29" s="296">
        <v>3006</v>
      </c>
      <c r="BQ29" s="171">
        <v>10712.04</v>
      </c>
      <c r="BR29" s="134"/>
      <c r="BS29" s="171"/>
      <c r="BT29" s="296"/>
      <c r="BU29" s="171"/>
      <c r="BV29" s="296"/>
      <c r="BW29" s="171"/>
      <c r="BX29" s="11">
        <f>'[1]План 2024'!$S24</f>
        <v>13004</v>
      </c>
      <c r="BY29" s="171">
        <f>'[1]План 2024'!$T24+'[1]План 2024'!$X24</f>
        <v>70724.654399999999</v>
      </c>
      <c r="BZ29" s="12">
        <f>'[2]СВОД по МО'!$GP31</f>
        <v>6986</v>
      </c>
      <c r="CA29" s="155">
        <f>'[2]СВОД по МО'!$GS31+CR29</f>
        <v>39648.585990000007</v>
      </c>
      <c r="CB29" s="11">
        <f>'[3]План 2024'!$S24</f>
        <v>13004</v>
      </c>
      <c r="CC29" s="171">
        <f>'[3]План 2024'!$T24+'[3]План 2024'!$X24</f>
        <v>71543.504400000005</v>
      </c>
      <c r="CD29" s="292">
        <f>CB29-BX29</f>
        <v>0</v>
      </c>
      <c r="CE29" s="303">
        <f>CC29-BY29</f>
        <v>818.85000000000582</v>
      </c>
      <c r="CF29" s="296">
        <v>-40</v>
      </c>
      <c r="CG29" s="171">
        <v>-3365.2</v>
      </c>
      <c r="CH29" s="134"/>
      <c r="CI29" s="171"/>
      <c r="CJ29" s="296"/>
      <c r="CK29" s="171">
        <v>818.85000000000582</v>
      </c>
      <c r="CL29" s="320"/>
      <c r="CM29" s="296"/>
      <c r="CN29" s="171"/>
      <c r="CO29" s="11">
        <f>'[1]План 2024'!$W24</f>
        <v>1035</v>
      </c>
      <c r="CP29" s="171">
        <f>'[1]План 2024'!$X24</f>
        <v>3406.2644000000005</v>
      </c>
      <c r="CQ29" s="12">
        <f>'[2]410016'!$GU$79</f>
        <v>767</v>
      </c>
      <c r="CR29" s="12">
        <f>'[2]410016'!$GX$79</f>
        <v>2694.8067600000013</v>
      </c>
      <c r="CS29" s="11">
        <f>'[3]План 2024'!$W24</f>
        <v>1193</v>
      </c>
      <c r="CT29" s="171">
        <f>'[3]План 2024'!$X24</f>
        <v>4225.1144000000004</v>
      </c>
      <c r="CU29" s="292">
        <f t="shared" si="10"/>
        <v>158</v>
      </c>
      <c r="CV29" s="303">
        <f t="shared" si="11"/>
        <v>818.84999999999991</v>
      </c>
      <c r="CW29" s="296">
        <f>215+7270</f>
        <v>7485</v>
      </c>
      <c r="CX29" s="171">
        <f>939.94+1366.68</f>
        <v>2306.62</v>
      </c>
      <c r="CY29" s="296"/>
      <c r="CZ29" s="171"/>
      <c r="DA29" s="296"/>
      <c r="DB29" s="171"/>
    </row>
    <row r="30" spans="1:108" x14ac:dyDescent="0.25">
      <c r="A30" s="131">
        <v>17</v>
      </c>
      <c r="B30" s="131" t="str">
        <f>'Скорая медицинская помощь'!B30</f>
        <v>410017</v>
      </c>
      <c r="C30" s="289" t="str">
        <f>'Скорая медицинская помощь'!C30</f>
        <v>ГБУЗ КК ПК ГОРОДСКАЯ ДЕТСКАЯ СТОМАТОЛОГИЧЕСКАЯ ПОЛИКЛИНИКА</v>
      </c>
      <c r="D30" s="11">
        <f>'[1]План 2024'!$F25</f>
        <v>0</v>
      </c>
      <c r="E30" s="171">
        <f>'[1]План 2024'!$G25</f>
        <v>0</v>
      </c>
      <c r="F30" s="11"/>
      <c r="G30" s="171"/>
      <c r="H30" s="12">
        <f>'[2]СВОД по МО'!$FA32</f>
        <v>0</v>
      </c>
      <c r="I30" s="12">
        <f>'[2]СВОД по МО'!$FD32</f>
        <v>0</v>
      </c>
      <c r="J30" s="11">
        <f>'[3]План 2024'!$F25</f>
        <v>0</v>
      </c>
      <c r="K30" s="45">
        <f>'[3]План 2024'!$G25</f>
        <v>0</v>
      </c>
      <c r="L30" s="11"/>
      <c r="M30" s="171"/>
      <c r="N30" s="45">
        <f>'[3]План 2024'!$H25</f>
        <v>0</v>
      </c>
      <c r="O30" s="292">
        <f t="shared" si="0"/>
        <v>0</v>
      </c>
      <c r="P30" s="338">
        <f t="shared" si="1"/>
        <v>0</v>
      </c>
      <c r="Q30" s="339">
        <f t="shared" si="12"/>
        <v>0</v>
      </c>
      <c r="R30" s="340">
        <f t="shared" si="2"/>
        <v>0</v>
      </c>
      <c r="S30" s="296"/>
      <c r="T30" s="171"/>
      <c r="U30" s="296"/>
      <c r="V30" s="171"/>
      <c r="W30" s="332"/>
      <c r="X30" s="134"/>
      <c r="Y30" s="171"/>
      <c r="Z30" s="296"/>
      <c r="AA30" s="171"/>
      <c r="AB30" s="11">
        <f>'[1]План 2024'!$K25</f>
        <v>230</v>
      </c>
      <c r="AC30" s="171">
        <f>'[1]План 2024'!$L25</f>
        <v>284.10000000000002</v>
      </c>
      <c r="AD30" s="12">
        <f>'[2]СВОД по МО'!$FO32</f>
        <v>195</v>
      </c>
      <c r="AE30" s="12">
        <f>'[2]СВОД по МО'!$FR32</f>
        <v>231.53067999999999</v>
      </c>
      <c r="AF30" s="11">
        <f>'[3]План 2024'!$K25</f>
        <v>280</v>
      </c>
      <c r="AG30" s="171">
        <f>'[3]План 2024'!$L25</f>
        <v>345.90000000000003</v>
      </c>
      <c r="AH30" s="292">
        <f t="shared" si="3"/>
        <v>50</v>
      </c>
      <c r="AI30" s="303">
        <f t="shared" si="4"/>
        <v>61.800000000000011</v>
      </c>
      <c r="AJ30" s="296">
        <v>50</v>
      </c>
      <c r="AK30" s="171">
        <v>61.8</v>
      </c>
      <c r="AL30" s="296"/>
      <c r="AM30" s="171"/>
      <c r="AN30" s="296"/>
      <c r="AO30" s="171"/>
      <c r="AP30" s="296"/>
      <c r="AQ30" s="171"/>
      <c r="AR30" s="11">
        <f>'[1]План 2024'!$O25</f>
        <v>0</v>
      </c>
      <c r="AS30" s="171">
        <f>'[1]План 2024'!$P25</f>
        <v>0</v>
      </c>
      <c r="AT30" s="12">
        <f>'[2]СВОД по МО'!$GA32</f>
        <v>0</v>
      </c>
      <c r="AU30" s="12">
        <f>'[2]СВОД по МО'!$GD32</f>
        <v>0</v>
      </c>
      <c r="AV30" s="11">
        <f>'[3]План 2024'!$O25</f>
        <v>0</v>
      </c>
      <c r="AW30" s="171">
        <f>'[3]План 2024'!$P25</f>
        <v>0</v>
      </c>
      <c r="AX30" s="292">
        <f t="shared" si="5"/>
        <v>0</v>
      </c>
      <c r="AY30" s="303">
        <f t="shared" si="5"/>
        <v>0</v>
      </c>
      <c r="AZ30" s="134"/>
      <c r="BA30" s="171"/>
      <c r="BB30" s="134"/>
      <c r="BC30" s="171"/>
      <c r="BD30" s="134"/>
      <c r="BE30" s="171">
        <v>0</v>
      </c>
      <c r="BF30" s="134"/>
      <c r="BG30" s="171"/>
      <c r="BH30" s="11">
        <f>'[1]План 2024'!$Q25</f>
        <v>300</v>
      </c>
      <c r="BI30" s="171">
        <f>'[1]План 2024'!$R25</f>
        <v>596.57000000000005</v>
      </c>
      <c r="BJ30" s="12">
        <f>'[2]СВОД по МО'!$GG32</f>
        <v>202</v>
      </c>
      <c r="BK30" s="12">
        <f>'[2]СВОД по МО'!$GJ32</f>
        <v>473.83810000000005</v>
      </c>
      <c r="BL30" s="11">
        <f>'[3]План 2024'!$Q25</f>
        <v>330</v>
      </c>
      <c r="BM30" s="171">
        <f>'[3]План 2024'!$R25</f>
        <v>846.57</v>
      </c>
      <c r="BN30" s="292">
        <f t="shared" si="6"/>
        <v>30</v>
      </c>
      <c r="BO30" s="303">
        <f t="shared" si="7"/>
        <v>250</v>
      </c>
      <c r="BP30" s="296">
        <v>30</v>
      </c>
      <c r="BQ30" s="171">
        <v>250</v>
      </c>
      <c r="BR30" s="134"/>
      <c r="BS30" s="171"/>
      <c r="BT30" s="296"/>
      <c r="BU30" s="171"/>
      <c r="BV30" s="296"/>
      <c r="BW30" s="171"/>
      <c r="BX30" s="11">
        <f>'[1]План 2024'!$S25</f>
        <v>16500</v>
      </c>
      <c r="BY30" s="171">
        <f>'[1]План 2024'!$T25+'[1]План 2024'!$X25</f>
        <v>133947</v>
      </c>
      <c r="BZ30" s="12">
        <f>'[2]СВОД по МО'!$GP32</f>
        <v>9679</v>
      </c>
      <c r="CA30" s="155">
        <f>'[2]СВОД по МО'!$GS32+CR30</f>
        <v>62655.920490000004</v>
      </c>
      <c r="CB30" s="11">
        <f>'[3]План 2024'!$S25</f>
        <v>16500</v>
      </c>
      <c r="CC30" s="171">
        <f>'[3]План 2024'!$T25+'[3]План 2024'!$X25</f>
        <v>133947</v>
      </c>
      <c r="CD30" s="292">
        <f t="shared" si="8"/>
        <v>0</v>
      </c>
      <c r="CE30" s="303">
        <f t="shared" si="9"/>
        <v>0</v>
      </c>
      <c r="CF30" s="296"/>
      <c r="CG30" s="171"/>
      <c r="CH30" s="134"/>
      <c r="CI30" s="171"/>
      <c r="CJ30" s="296"/>
      <c r="CK30" s="171">
        <v>0</v>
      </c>
      <c r="CL30" s="320"/>
      <c r="CM30" s="296"/>
      <c r="CN30" s="171"/>
      <c r="CO30" s="11">
        <f>'[1]План 2024'!$W25</f>
        <v>0</v>
      </c>
      <c r="CP30" s="171">
        <f>'[1]План 2024'!$X25</f>
        <v>0</v>
      </c>
      <c r="CQ30" s="12">
        <f>'[2]410017'!$GU$79</f>
        <v>0</v>
      </c>
      <c r="CR30" s="12">
        <f>'[2]410017'!$GX$79</f>
        <v>0</v>
      </c>
      <c r="CS30" s="11">
        <f>'[3]План 2024'!$W25</f>
        <v>0</v>
      </c>
      <c r="CT30" s="171">
        <f>'[3]План 2024'!$X25</f>
        <v>0</v>
      </c>
      <c r="CU30" s="292">
        <f t="shared" si="10"/>
        <v>0</v>
      </c>
      <c r="CV30" s="303">
        <f t="shared" si="11"/>
        <v>0</v>
      </c>
      <c r="CW30" s="296"/>
      <c r="CX30" s="171"/>
      <c r="CY30" s="296"/>
      <c r="CZ30" s="171"/>
      <c r="DA30" s="296"/>
      <c r="DB30" s="171"/>
    </row>
    <row r="31" spans="1:108" x14ac:dyDescent="0.25">
      <c r="A31" s="131">
        <v>18</v>
      </c>
      <c r="B31" s="131" t="str">
        <f>'Скорая медицинская помощь'!B31</f>
        <v>410018</v>
      </c>
      <c r="C31" s="289" t="str">
        <f>'Скорая медицинская помощь'!C31</f>
        <v>ГБУЗ КК ЕРБ</v>
      </c>
      <c r="D31" s="11">
        <f>'[1]План 2024'!$F26</f>
        <v>41399</v>
      </c>
      <c r="E31" s="171">
        <f>'[1]План 2024'!$G26</f>
        <v>368480.30999999994</v>
      </c>
      <c r="F31" s="11">
        <v>599</v>
      </c>
      <c r="G31" s="171">
        <v>2563</v>
      </c>
      <c r="H31" s="12">
        <f>'[2]СВОД по МО'!$FA33</f>
        <v>17004</v>
      </c>
      <c r="I31" s="12">
        <f>'[2]СВОД по МО'!$FD33</f>
        <v>185010.25264000002</v>
      </c>
      <c r="J31" s="11">
        <f>'[3]План 2024'!$F26</f>
        <v>41399</v>
      </c>
      <c r="K31" s="45">
        <f>'[3]План 2024'!$G26</f>
        <v>375377.81999999995</v>
      </c>
      <c r="L31" s="11">
        <f>'[3]410018'!$V$36</f>
        <v>2096</v>
      </c>
      <c r="M31" s="171">
        <f>'[3]410018'!$W$36</f>
        <v>9460.51</v>
      </c>
      <c r="N31" s="45">
        <f>'[3]План 2024'!$H26</f>
        <v>9460.51</v>
      </c>
      <c r="O31" s="292">
        <f t="shared" ref="O31" si="13">J31-D31</f>
        <v>0</v>
      </c>
      <c r="P31" s="338">
        <f>K31-E31</f>
        <v>6897.5100000000093</v>
      </c>
      <c r="Q31" s="339">
        <f t="shared" si="12"/>
        <v>1497</v>
      </c>
      <c r="R31" s="340">
        <f t="shared" si="2"/>
        <v>6897.51</v>
      </c>
      <c r="S31" s="296"/>
      <c r="T31" s="171"/>
      <c r="U31" s="296"/>
      <c r="V31" s="171"/>
      <c r="W31" s="332"/>
      <c r="X31" s="134"/>
      <c r="Y31" s="171"/>
      <c r="Z31" s="296"/>
      <c r="AA31" s="171"/>
      <c r="AB31" s="11">
        <f>'[1]План 2024'!$K26</f>
        <v>104836</v>
      </c>
      <c r="AC31" s="171">
        <f>'[1]План 2024'!$L26</f>
        <v>196486.95</v>
      </c>
      <c r="AD31" s="12">
        <f>'[2]СВОД по МО'!$FO33</f>
        <v>61775</v>
      </c>
      <c r="AE31" s="12">
        <f>'[2]СВОД по МО'!$FR33</f>
        <v>121445.38247</v>
      </c>
      <c r="AF31" s="11">
        <f>'[3]План 2024'!$K26</f>
        <v>105036</v>
      </c>
      <c r="AG31" s="171">
        <f>'[3]План 2024'!$L26</f>
        <v>221635.18999999997</v>
      </c>
      <c r="AH31" s="292">
        <f t="shared" si="3"/>
        <v>200</v>
      </c>
      <c r="AI31" s="303">
        <f t="shared" si="4"/>
        <v>25148.239999999962</v>
      </c>
      <c r="AJ31" s="296">
        <v>200</v>
      </c>
      <c r="AK31" s="171">
        <v>1170.9000000000001</v>
      </c>
      <c r="AL31" s="296"/>
      <c r="AM31" s="171">
        <v>30511.540000000008</v>
      </c>
      <c r="AN31" s="296"/>
      <c r="AO31" s="171"/>
      <c r="AP31" s="296"/>
      <c r="AQ31" s="171"/>
      <c r="AR31" s="11">
        <f>'[1]План 2024'!$O26</f>
        <v>10155</v>
      </c>
      <c r="AS31" s="171">
        <f>'[1]План 2024'!$P26</f>
        <v>74925.319999999978</v>
      </c>
      <c r="AT31" s="12">
        <f>'[2]СВОД по МО'!$GA33</f>
        <v>5535</v>
      </c>
      <c r="AU31" s="12">
        <f>'[2]СВОД по МО'!$GD33</f>
        <v>43340.783940000001</v>
      </c>
      <c r="AV31" s="11">
        <f>'[3]План 2024'!$O26</f>
        <v>10155</v>
      </c>
      <c r="AW31" s="171">
        <f>'[3]План 2024'!$P26</f>
        <v>82163.599999999977</v>
      </c>
      <c r="AX31" s="292">
        <f t="shared" ref="AX31" si="14">AV31-AR31</f>
        <v>0</v>
      </c>
      <c r="AY31" s="303">
        <f t="shared" ref="AY31" si="15">AW31-AS31</f>
        <v>7238.2799999999988</v>
      </c>
      <c r="AZ31" s="134"/>
      <c r="BA31" s="171"/>
      <c r="BB31" s="134"/>
      <c r="BC31" s="171"/>
      <c r="BD31" s="134"/>
      <c r="BE31" s="171">
        <v>5581.8800000000047</v>
      </c>
      <c r="BF31" s="134"/>
      <c r="BG31" s="171"/>
      <c r="BH31" s="11">
        <f>'[1]План 2024'!$Q26</f>
        <v>8605</v>
      </c>
      <c r="BI31" s="171">
        <f>'[1]План 2024'!$R26</f>
        <v>34572.490000000005</v>
      </c>
      <c r="BJ31" s="12">
        <f>'[2]СВОД по МО'!$GG33</f>
        <v>3981</v>
      </c>
      <c r="BK31" s="12">
        <f>'[2]СВОД по МО'!$GJ33</f>
        <v>18724.13811</v>
      </c>
      <c r="BL31" s="11">
        <f>'[3]План 2024'!$Q26</f>
        <v>8605</v>
      </c>
      <c r="BM31" s="171">
        <f>'[3]План 2024'!$R26</f>
        <v>34572.490000000005</v>
      </c>
      <c r="BN31" s="292">
        <f t="shared" ref="BN31" si="16">BL31-BH31</f>
        <v>0</v>
      </c>
      <c r="BO31" s="303">
        <f t="shared" ref="BO31" si="17">BM31-BI31</f>
        <v>0</v>
      </c>
      <c r="BP31" s="296"/>
      <c r="BQ31" s="171"/>
      <c r="BR31" s="134"/>
      <c r="BS31" s="171"/>
      <c r="BT31" s="296"/>
      <c r="BU31" s="171"/>
      <c r="BV31" s="296"/>
      <c r="BW31" s="171"/>
      <c r="BX31" s="11">
        <f>'[1]План 2024'!$S26</f>
        <v>68260</v>
      </c>
      <c r="BY31" s="171">
        <f>'[1]План 2024'!$T26+'[1]План 2024'!$X26</f>
        <v>477776.98</v>
      </c>
      <c r="BZ31" s="12">
        <f>'[2]СВОД по МО'!$GP33</f>
        <v>31256</v>
      </c>
      <c r="CA31" s="155">
        <f>'[2]СВОД по МО'!$GS33+CR31</f>
        <v>254299.61577999999</v>
      </c>
      <c r="CB31" s="11">
        <f>'[3]План 2024'!$S26</f>
        <v>68260</v>
      </c>
      <c r="CC31" s="171">
        <f>'[3]План 2024'!$T26+'[3]План 2024'!$X26</f>
        <v>466071.35999999987</v>
      </c>
      <c r="CD31" s="292">
        <f t="shared" ref="CD31" si="18">CB31-BX31</f>
        <v>0</v>
      </c>
      <c r="CE31" s="303">
        <f t="shared" ref="CE31" si="19">CC31-BY31</f>
        <v>-11705.620000000112</v>
      </c>
      <c r="CF31" s="296"/>
      <c r="CG31" s="171"/>
      <c r="CH31" s="134"/>
      <c r="CI31" s="171"/>
      <c r="CJ31" s="296"/>
      <c r="CK31" s="171">
        <v>-14749.040000000095</v>
      </c>
      <c r="CL31" s="320"/>
      <c r="CM31" s="296"/>
      <c r="CN31" s="171"/>
      <c r="CO31" s="11">
        <f>'[1]План 2024'!$W26</f>
        <v>5882</v>
      </c>
      <c r="CP31" s="171">
        <f>'[1]План 2024'!$X26</f>
        <v>24297.45</v>
      </c>
      <c r="CQ31" s="12">
        <f>'[2]410018'!$GU$79</f>
        <v>3335</v>
      </c>
      <c r="CR31" s="12">
        <f>'[2]410018'!$GX$79</f>
        <v>12268.786219999995</v>
      </c>
      <c r="CS31" s="11">
        <f>'[3]План 2024'!$W26</f>
        <v>5879</v>
      </c>
      <c r="CT31" s="171">
        <f>'[3]План 2024'!$X26</f>
        <v>24032.539999999997</v>
      </c>
      <c r="CU31" s="292">
        <f t="shared" si="10"/>
        <v>-3</v>
      </c>
      <c r="CV31" s="303">
        <f>CT31-CP31</f>
        <v>-264.91000000000349</v>
      </c>
      <c r="CW31" s="296"/>
      <c r="CX31" s="171"/>
      <c r="CY31" s="296"/>
      <c r="CZ31" s="171"/>
      <c r="DA31" s="296"/>
      <c r="DB31" s="171"/>
    </row>
    <row r="32" spans="1:108" x14ac:dyDescent="0.25">
      <c r="A32" s="131">
        <v>19</v>
      </c>
      <c r="B32" s="131" t="str">
        <f>'Скорая медицинская помощь'!B32</f>
        <v>410019</v>
      </c>
      <c r="C32" s="289" t="str">
        <f>'Скорая медицинская помощь'!C32</f>
        <v>ГБУЗ КК ЕЛИЗОВСКАЯ СТОМАТОЛОГИЧЕСКАЯ ПОЛИКЛИНИКА</v>
      </c>
      <c r="D32" s="11">
        <f>'[1]План 2024'!$F27</f>
        <v>0</v>
      </c>
      <c r="E32" s="171">
        <f>'[1]План 2024'!$G27</f>
        <v>0</v>
      </c>
      <c r="F32" s="11"/>
      <c r="G32" s="171"/>
      <c r="H32" s="12">
        <f>'[2]СВОД по МО'!$FA34</f>
        <v>0</v>
      </c>
      <c r="I32" s="12">
        <f>'[2]СВОД по МО'!$FD34</f>
        <v>0</v>
      </c>
      <c r="J32" s="11">
        <f>'[3]План 2024'!$F27</f>
        <v>0</v>
      </c>
      <c r="K32" s="45">
        <f>'[3]План 2024'!$G27</f>
        <v>0</v>
      </c>
      <c r="L32" s="11"/>
      <c r="M32" s="171"/>
      <c r="N32" s="45">
        <f>'[3]План 2024'!$H27</f>
        <v>0</v>
      </c>
      <c r="O32" s="292">
        <f t="shared" si="0"/>
        <v>0</v>
      </c>
      <c r="P32" s="338">
        <f t="shared" si="1"/>
        <v>0</v>
      </c>
      <c r="Q32" s="339">
        <f t="shared" si="12"/>
        <v>0</v>
      </c>
      <c r="R32" s="340">
        <f t="shared" si="2"/>
        <v>0</v>
      </c>
      <c r="S32" s="296"/>
      <c r="T32" s="171"/>
      <c r="U32" s="296"/>
      <c r="V32" s="171"/>
      <c r="W32" s="332"/>
      <c r="X32" s="134"/>
      <c r="Y32" s="171"/>
      <c r="Z32" s="296"/>
      <c r="AA32" s="171"/>
      <c r="AB32" s="11">
        <f>'[1]План 2024'!$K27</f>
        <v>1000</v>
      </c>
      <c r="AC32" s="171">
        <f>'[1]План 2024'!$L27</f>
        <v>1235.22</v>
      </c>
      <c r="AD32" s="12">
        <f>'[2]СВОД по МО'!$FO34</f>
        <v>530</v>
      </c>
      <c r="AE32" s="12">
        <f>'[2]СВОД по МО'!$FR34</f>
        <v>661.17626000000007</v>
      </c>
      <c r="AF32" s="11">
        <f>'[3]План 2024'!$K27</f>
        <v>1000</v>
      </c>
      <c r="AG32" s="171">
        <f>'[3]План 2024'!$L27</f>
        <v>1235.22</v>
      </c>
      <c r="AH32" s="292">
        <f t="shared" si="3"/>
        <v>0</v>
      </c>
      <c r="AI32" s="303">
        <f t="shared" si="4"/>
        <v>0</v>
      </c>
      <c r="AJ32" s="296"/>
      <c r="AK32" s="171"/>
      <c r="AL32" s="296"/>
      <c r="AM32" s="171"/>
      <c r="AN32" s="296"/>
      <c r="AO32" s="171"/>
      <c r="AP32" s="296"/>
      <c r="AQ32" s="171"/>
      <c r="AR32" s="11">
        <f>'[1]План 2024'!$O27</f>
        <v>0</v>
      </c>
      <c r="AS32" s="171">
        <f>'[1]План 2024'!$P27</f>
        <v>0</v>
      </c>
      <c r="AT32" s="12">
        <f>'[2]СВОД по МО'!$GA34</f>
        <v>0</v>
      </c>
      <c r="AU32" s="12">
        <f>'[2]СВОД по МО'!$GD34</f>
        <v>0</v>
      </c>
      <c r="AV32" s="11">
        <f>'[3]План 2024'!$O27</f>
        <v>0</v>
      </c>
      <c r="AW32" s="171">
        <f>'[3]План 2024'!$P27</f>
        <v>0</v>
      </c>
      <c r="AX32" s="292">
        <f t="shared" si="5"/>
        <v>0</v>
      </c>
      <c r="AY32" s="303">
        <f t="shared" si="5"/>
        <v>0</v>
      </c>
      <c r="AZ32" s="134"/>
      <c r="BA32" s="171"/>
      <c r="BB32" s="134"/>
      <c r="BC32" s="171"/>
      <c r="BD32" s="134"/>
      <c r="BE32" s="171">
        <v>0</v>
      </c>
      <c r="BF32" s="134"/>
      <c r="BG32" s="171"/>
      <c r="BH32" s="11">
        <f>'[1]План 2024'!$Q27</f>
        <v>450</v>
      </c>
      <c r="BI32" s="171">
        <f>'[1]План 2024'!$R27</f>
        <v>894.86</v>
      </c>
      <c r="BJ32" s="12">
        <f>'[2]СВОД по МО'!$GG34</f>
        <v>47</v>
      </c>
      <c r="BK32" s="12">
        <f>'[2]СВОД по МО'!$GJ34</f>
        <v>109.15613</v>
      </c>
      <c r="BL32" s="11">
        <f>'[3]План 2024'!$Q27</f>
        <v>450</v>
      </c>
      <c r="BM32" s="171">
        <f>'[3]План 2024'!$R27</f>
        <v>894.86</v>
      </c>
      <c r="BN32" s="292">
        <f t="shared" si="6"/>
        <v>0</v>
      </c>
      <c r="BO32" s="303">
        <f t="shared" si="7"/>
        <v>0</v>
      </c>
      <c r="BP32" s="296"/>
      <c r="BQ32" s="171"/>
      <c r="BR32" s="134"/>
      <c r="BS32" s="171"/>
      <c r="BT32" s="296"/>
      <c r="BU32" s="171"/>
      <c r="BV32" s="296"/>
      <c r="BW32" s="171"/>
      <c r="BX32" s="11">
        <f>'[1]План 2024'!$S27</f>
        <v>17271</v>
      </c>
      <c r="BY32" s="171">
        <f>'[1]План 2024'!$T27+'[1]План 2024'!$X27</f>
        <v>157079.75</v>
      </c>
      <c r="BZ32" s="12">
        <f>'[2]СВОД по МО'!$GP34</f>
        <v>10997</v>
      </c>
      <c r="CA32" s="155">
        <f>'[2]СВОД по МО'!$GS34+CR32</f>
        <v>87124.540609999996</v>
      </c>
      <c r="CB32" s="11">
        <f>'[3]План 2024'!$S27</f>
        <v>17271</v>
      </c>
      <c r="CC32" s="171">
        <f>'[3]План 2024'!$T27+'[3]План 2024'!$X27</f>
        <v>157079.75</v>
      </c>
      <c r="CD32" s="292">
        <f t="shared" si="8"/>
        <v>0</v>
      </c>
      <c r="CE32" s="303">
        <f t="shared" si="9"/>
        <v>0</v>
      </c>
      <c r="CF32" s="296"/>
      <c r="CG32" s="171"/>
      <c r="CH32" s="134"/>
      <c r="CI32" s="171"/>
      <c r="CJ32" s="296"/>
      <c r="CK32" s="171">
        <v>0</v>
      </c>
      <c r="CL32" s="320"/>
      <c r="CM32" s="296"/>
      <c r="CN32" s="171"/>
      <c r="CO32" s="11">
        <f>'[1]План 2024'!$W27</f>
        <v>0</v>
      </c>
      <c r="CP32" s="171">
        <f>'[1]План 2024'!$X27</f>
        <v>0</v>
      </c>
      <c r="CQ32" s="12">
        <f>'[2]410019'!$GU$79</f>
        <v>0</v>
      </c>
      <c r="CR32" s="12">
        <f>'[2]410019'!$GX$79</f>
        <v>0</v>
      </c>
      <c r="CS32" s="11">
        <f>'[3]План 2024'!$W27</f>
        <v>0</v>
      </c>
      <c r="CT32" s="171">
        <f>'[3]План 2024'!$X27</f>
        <v>0</v>
      </c>
      <c r="CU32" s="292">
        <f t="shared" si="10"/>
        <v>0</v>
      </c>
      <c r="CV32" s="303">
        <f t="shared" si="11"/>
        <v>0</v>
      </c>
      <c r="CW32" s="296"/>
      <c r="CX32" s="171"/>
      <c r="CY32" s="296"/>
      <c r="CZ32" s="171"/>
      <c r="DA32" s="296"/>
      <c r="DB32" s="171"/>
    </row>
    <row r="33" spans="1:106" ht="14.25" customHeight="1" x14ac:dyDescent="0.25">
      <c r="A33" s="131">
        <v>20</v>
      </c>
      <c r="B33" s="131" t="str">
        <f>'Скорая медицинская помощь'!B33</f>
        <v>410028</v>
      </c>
      <c r="C33" s="289" t="str">
        <f>'Скорая медицинская помощь'!C33</f>
        <v>ГБУЗ КК "МИЛЬКОВСКАЯ РБ"</v>
      </c>
      <c r="D33" s="11">
        <f>'[1]План 2024'!$F28</f>
        <v>5100</v>
      </c>
      <c r="E33" s="171">
        <f>'[1]План 2024'!$G28</f>
        <v>45712.51999999999</v>
      </c>
      <c r="F33" s="11">
        <v>102</v>
      </c>
      <c r="G33" s="171">
        <v>436</v>
      </c>
      <c r="H33" s="12">
        <f>'[2]СВОД по МО'!$FA35</f>
        <v>2703</v>
      </c>
      <c r="I33" s="12">
        <f>'[2]СВОД по МО'!$FD35</f>
        <v>27278.669550000002</v>
      </c>
      <c r="J33" s="11">
        <f>'[3]План 2024'!$F28</f>
        <v>5100</v>
      </c>
      <c r="K33" s="45">
        <f>'[3]План 2024'!$G28</f>
        <v>47486.14</v>
      </c>
      <c r="L33" s="11">
        <f>'[3]410028'!$V$36</f>
        <v>357</v>
      </c>
      <c r="M33" s="171">
        <f>'[3]410028'!$W$36</f>
        <v>1507</v>
      </c>
      <c r="N33" s="45">
        <f>'[3]План 2024'!$H28</f>
        <v>1507</v>
      </c>
      <c r="O33" s="292">
        <f t="shared" si="0"/>
        <v>0</v>
      </c>
      <c r="P33" s="338">
        <f t="shared" si="1"/>
        <v>1773.6200000000099</v>
      </c>
      <c r="Q33" s="339">
        <f t="shared" si="12"/>
        <v>255</v>
      </c>
      <c r="R33" s="340">
        <f t="shared" si="2"/>
        <v>1071</v>
      </c>
      <c r="S33" s="296"/>
      <c r="T33" s="171"/>
      <c r="U33" s="296"/>
      <c r="V33" s="171"/>
      <c r="W33" s="332"/>
      <c r="X33" s="134"/>
      <c r="Y33" s="171"/>
      <c r="Z33" s="296"/>
      <c r="AA33" s="171"/>
      <c r="AB33" s="11">
        <f>'[1]План 2024'!$K28</f>
        <v>26037</v>
      </c>
      <c r="AC33" s="171">
        <f>'[1]План 2024'!$L28</f>
        <v>50705.47</v>
      </c>
      <c r="AD33" s="12">
        <f>'[2]СВОД по МО'!$FO35</f>
        <v>14829</v>
      </c>
      <c r="AE33" s="12">
        <f>'[2]СВОД по МО'!$FR35</f>
        <v>32255.706870000005</v>
      </c>
      <c r="AF33" s="11">
        <f>'[3]План 2024'!$K28</f>
        <v>26037</v>
      </c>
      <c r="AG33" s="171">
        <f>'[3]План 2024'!$L28</f>
        <v>52319.100000000006</v>
      </c>
      <c r="AH33" s="292">
        <f t="shared" si="3"/>
        <v>0</v>
      </c>
      <c r="AI33" s="303">
        <f t="shared" si="4"/>
        <v>1613.6300000000047</v>
      </c>
      <c r="AJ33" s="296">
        <v>-849</v>
      </c>
      <c r="AK33" s="171"/>
      <c r="AL33" s="296"/>
      <c r="AM33" s="171">
        <v>2192.8800000000047</v>
      </c>
      <c r="AN33" s="296"/>
      <c r="AO33" s="171"/>
      <c r="AP33" s="296"/>
      <c r="AQ33" s="171"/>
      <c r="AR33" s="11">
        <f>'[1]План 2024'!$O28</f>
        <v>1333</v>
      </c>
      <c r="AS33" s="171">
        <f>'[1]План 2024'!$P28</f>
        <v>10044.289999999999</v>
      </c>
      <c r="AT33" s="12">
        <f>'[2]СВОД по МО'!$GA35</f>
        <v>96</v>
      </c>
      <c r="AU33" s="12">
        <f>'[2]СВОД по МО'!$GD35</f>
        <v>662.85654999999997</v>
      </c>
      <c r="AV33" s="11">
        <f>'[3]План 2024'!$O28</f>
        <v>1333</v>
      </c>
      <c r="AW33" s="171">
        <f>'[3]План 2024'!$P28</f>
        <v>10044.289999999999</v>
      </c>
      <c r="AX33" s="292">
        <f t="shared" si="5"/>
        <v>0</v>
      </c>
      <c r="AY33" s="303">
        <f t="shared" si="5"/>
        <v>0</v>
      </c>
      <c r="AZ33" s="134"/>
      <c r="BA33" s="171"/>
      <c r="BB33" s="134"/>
      <c r="BC33" s="171"/>
      <c r="BD33" s="134"/>
      <c r="BE33" s="171">
        <v>0</v>
      </c>
      <c r="BF33" s="134"/>
      <c r="BG33" s="171"/>
      <c r="BH33" s="11">
        <f>'[1]План 2024'!$Q28</f>
        <v>1300</v>
      </c>
      <c r="BI33" s="171">
        <f>'[1]План 2024'!$R28</f>
        <v>4631.7299999999996</v>
      </c>
      <c r="BJ33" s="12">
        <f>'[2]СВОД по МО'!$GG35</f>
        <v>644</v>
      </c>
      <c r="BK33" s="12">
        <f>'[2]СВОД по МО'!$GJ35</f>
        <v>2515.07134</v>
      </c>
      <c r="BL33" s="11">
        <f>'[3]План 2024'!$Q28</f>
        <v>1300</v>
      </c>
      <c r="BM33" s="171">
        <f>'[3]План 2024'!$R28</f>
        <v>4631.7299999999996</v>
      </c>
      <c r="BN33" s="292">
        <f t="shared" si="6"/>
        <v>0</v>
      </c>
      <c r="BO33" s="303">
        <f t="shared" si="7"/>
        <v>0</v>
      </c>
      <c r="BP33" s="296"/>
      <c r="BQ33" s="171"/>
      <c r="BR33" s="134"/>
      <c r="BS33" s="171"/>
      <c r="BT33" s="296"/>
      <c r="BU33" s="171"/>
      <c r="BV33" s="296"/>
      <c r="BW33" s="171"/>
      <c r="BX33" s="11">
        <f>'[1]План 2024'!$S28</f>
        <v>17371</v>
      </c>
      <c r="BY33" s="171">
        <f>'[1]План 2024'!$T28+'[1]План 2024'!$X28</f>
        <v>85473.969999999987</v>
      </c>
      <c r="BZ33" s="12">
        <f>'[2]СВОД по МО'!$GP35</f>
        <v>6807</v>
      </c>
      <c r="CA33" s="155">
        <f>'[2]СВОД по МО'!$GS35+CR33</f>
        <v>48649.48126</v>
      </c>
      <c r="CB33" s="11">
        <f>'[3]План 2024'!$S28</f>
        <v>14202</v>
      </c>
      <c r="CC33" s="171">
        <f>'[3]План 2024'!$T28+'[3]План 2024'!$X28</f>
        <v>85473.969999999987</v>
      </c>
      <c r="CD33" s="292">
        <f>CB33-BX33</f>
        <v>-3169</v>
      </c>
      <c r="CE33" s="303">
        <f t="shared" si="9"/>
        <v>0</v>
      </c>
      <c r="CF33" s="296">
        <v>-3169</v>
      </c>
      <c r="CG33" s="171"/>
      <c r="CH33" s="134"/>
      <c r="CI33" s="171"/>
      <c r="CJ33" s="296"/>
      <c r="CK33" s="171">
        <v>0</v>
      </c>
      <c r="CL33" s="320"/>
      <c r="CM33" s="296"/>
      <c r="CN33" s="171"/>
      <c r="CO33" s="11">
        <f>'[1]План 2024'!$W28</f>
        <v>0</v>
      </c>
      <c r="CP33" s="171">
        <f>'[1]План 2024'!$X28</f>
        <v>0</v>
      </c>
      <c r="CQ33" s="12">
        <f>'[2]410028'!$GU$79</f>
        <v>3</v>
      </c>
      <c r="CR33" s="12">
        <f>'[2]410028'!$GX$79</f>
        <v>4.5097799999998642</v>
      </c>
      <c r="CS33" s="11">
        <f>'[3]План 2024'!$W28</f>
        <v>0</v>
      </c>
      <c r="CT33" s="171">
        <f>'[3]План 2024'!$X28</f>
        <v>0</v>
      </c>
      <c r="CU33" s="292">
        <f t="shared" si="10"/>
        <v>0</v>
      </c>
      <c r="CV33" s="303">
        <f t="shared" si="11"/>
        <v>0</v>
      </c>
      <c r="CW33" s="296"/>
      <c r="CX33" s="171"/>
      <c r="CY33" s="296"/>
      <c r="CZ33" s="171"/>
      <c r="DA33" s="296"/>
      <c r="DB33" s="171"/>
    </row>
    <row r="34" spans="1:106" x14ac:dyDescent="0.25">
      <c r="A34" s="131">
        <v>21</v>
      </c>
      <c r="B34" s="131" t="str">
        <f>'Скорая медицинская помощь'!B34</f>
        <v>410029</v>
      </c>
      <c r="C34" s="289" t="str">
        <f>'Скорая медицинская помощь'!C34</f>
        <v>ГБУЗ КК "УСТЬ-БОЛЬШЕРЕЦКАЯ РБ"</v>
      </c>
      <c r="D34" s="11">
        <f>'[1]План 2024'!$F29</f>
        <v>2389</v>
      </c>
      <c r="E34" s="171">
        <f>'[1]План 2024'!$G29</f>
        <v>21507.809999999998</v>
      </c>
      <c r="F34" s="11">
        <v>28</v>
      </c>
      <c r="G34" s="171">
        <v>120</v>
      </c>
      <c r="H34" s="12">
        <f>'[2]СВОД по МО'!$FA36</f>
        <v>570</v>
      </c>
      <c r="I34" s="12">
        <f>'[2]СВОД по МО'!$FD36</f>
        <v>6333.7612199999994</v>
      </c>
      <c r="J34" s="11">
        <f>'[3]План 2024'!$F29</f>
        <v>2367</v>
      </c>
      <c r="K34" s="45">
        <f>'[3]План 2024'!$G29</f>
        <v>21801.809999999998</v>
      </c>
      <c r="L34" s="11">
        <f>'[3]410029'!$V$36</f>
        <v>98</v>
      </c>
      <c r="M34" s="171">
        <f>'[3]410029'!$W$36</f>
        <v>414</v>
      </c>
      <c r="N34" s="45">
        <f>'[3]План 2024'!$H29</f>
        <v>414</v>
      </c>
      <c r="O34" s="292">
        <f t="shared" si="0"/>
        <v>-22</v>
      </c>
      <c r="P34" s="338">
        <f t="shared" si="1"/>
        <v>294</v>
      </c>
      <c r="Q34" s="339">
        <f t="shared" si="12"/>
        <v>70</v>
      </c>
      <c r="R34" s="340">
        <f t="shared" si="2"/>
        <v>294</v>
      </c>
      <c r="S34" s="296"/>
      <c r="T34" s="171"/>
      <c r="U34" s="296"/>
      <c r="V34" s="171"/>
      <c r="W34" s="332"/>
      <c r="X34" s="134"/>
      <c r="Y34" s="171"/>
      <c r="Z34" s="296"/>
      <c r="AA34" s="171"/>
      <c r="AB34" s="11">
        <f>'[1]План 2024'!$K29</f>
        <v>6136</v>
      </c>
      <c r="AC34" s="171">
        <f>'[1]План 2024'!$L29</f>
        <v>12920.589999999998</v>
      </c>
      <c r="AD34" s="12">
        <f>'[2]СВОД по МО'!$FO36</f>
        <v>3117</v>
      </c>
      <c r="AE34" s="12">
        <f>'[2]СВОД по МО'!$FR36</f>
        <v>9180.8275299999987</v>
      </c>
      <c r="AF34" s="11">
        <f>'[3]План 2024'!$K29</f>
        <v>6136</v>
      </c>
      <c r="AG34" s="171">
        <f>'[3]План 2024'!$L29</f>
        <v>14612.539999999999</v>
      </c>
      <c r="AH34" s="292">
        <f t="shared" si="3"/>
        <v>0</v>
      </c>
      <c r="AI34" s="303">
        <f t="shared" si="4"/>
        <v>1691.9500000000007</v>
      </c>
      <c r="AJ34" s="296"/>
      <c r="AK34" s="171"/>
      <c r="AL34" s="296"/>
      <c r="AM34" s="171">
        <v>2299.3100000000013</v>
      </c>
      <c r="AN34" s="296"/>
      <c r="AO34" s="171"/>
      <c r="AP34" s="296"/>
      <c r="AQ34" s="171"/>
      <c r="AR34" s="11">
        <f>'[1]План 2024'!$O29</f>
        <v>454</v>
      </c>
      <c r="AS34" s="171">
        <f>'[1]План 2024'!$P29</f>
        <v>3527.33</v>
      </c>
      <c r="AT34" s="12">
        <f>'[2]СВОД по МО'!$GA36</f>
        <v>180</v>
      </c>
      <c r="AU34" s="12">
        <f>'[2]СВОД по МО'!$GD36</f>
        <v>1522.3977</v>
      </c>
      <c r="AV34" s="11">
        <f>'[3]План 2024'!$O29</f>
        <v>454</v>
      </c>
      <c r="AW34" s="171">
        <f>'[3]План 2024'!$P29</f>
        <v>3740.08</v>
      </c>
      <c r="AX34" s="292">
        <f t="shared" si="5"/>
        <v>0</v>
      </c>
      <c r="AY34" s="303">
        <f t="shared" si="5"/>
        <v>212.75</v>
      </c>
      <c r="AZ34" s="134"/>
      <c r="BA34" s="171"/>
      <c r="BB34" s="134"/>
      <c r="BC34" s="171"/>
      <c r="BD34" s="134"/>
      <c r="BE34" s="171">
        <v>107.25</v>
      </c>
      <c r="BF34" s="134"/>
      <c r="BG34" s="171"/>
      <c r="BH34" s="11">
        <f>'[1]План 2024'!$Q29</f>
        <v>250</v>
      </c>
      <c r="BI34" s="171">
        <f>'[1]План 2024'!$R29</f>
        <v>890.72</v>
      </c>
      <c r="BJ34" s="12">
        <f>'[2]СВОД по МО'!$GG36</f>
        <v>249</v>
      </c>
      <c r="BK34" s="12">
        <f>'[2]СВОД по МО'!$GJ36</f>
        <v>519.58668</v>
      </c>
      <c r="BL34" s="11">
        <f>'[3]План 2024'!$Q29</f>
        <v>500</v>
      </c>
      <c r="BM34" s="171">
        <f>'[3]План 2024'!$R29</f>
        <v>890.72</v>
      </c>
      <c r="BN34" s="292">
        <f t="shared" si="6"/>
        <v>250</v>
      </c>
      <c r="BO34" s="303">
        <f t="shared" si="7"/>
        <v>0</v>
      </c>
      <c r="BP34" s="296">
        <v>250</v>
      </c>
      <c r="BQ34" s="171">
        <v>890.72</v>
      </c>
      <c r="BR34" s="134"/>
      <c r="BS34" s="171"/>
      <c r="BT34" s="296"/>
      <c r="BU34" s="171"/>
      <c r="BV34" s="296"/>
      <c r="BW34" s="171"/>
      <c r="BX34" s="11">
        <f>'[1]План 2024'!$S29</f>
        <v>4330</v>
      </c>
      <c r="BY34" s="171">
        <f>'[1]План 2024'!$T29+'[1]План 2024'!$X29</f>
        <v>114111.9</v>
      </c>
      <c r="BZ34" s="12">
        <f>'[2]СВОД по МО'!$GP36</f>
        <v>1730</v>
      </c>
      <c r="CA34" s="155">
        <f>'[2]СВОД по МО'!$GS36+CR34</f>
        <v>66935.575580000004</v>
      </c>
      <c r="CB34" s="11">
        <f>'[3]План 2024'!$S29</f>
        <v>4330</v>
      </c>
      <c r="CC34" s="171">
        <f>'[3]План 2024'!$T29+'[3]План 2024'!$X29</f>
        <v>114111.9</v>
      </c>
      <c r="CD34" s="292">
        <f t="shared" si="8"/>
        <v>0</v>
      </c>
      <c r="CE34" s="303">
        <f t="shared" si="9"/>
        <v>0</v>
      </c>
      <c r="CF34" s="296"/>
      <c r="CG34" s="171"/>
      <c r="CH34" s="134"/>
      <c r="CI34" s="171"/>
      <c r="CJ34" s="296"/>
      <c r="CK34" s="171">
        <v>0</v>
      </c>
      <c r="CL34" s="320"/>
      <c r="CM34" s="296"/>
      <c r="CN34" s="171"/>
      <c r="CO34" s="11">
        <f>'[1]План 2024'!$W29</f>
        <v>0</v>
      </c>
      <c r="CP34" s="171">
        <f>'[1]План 2024'!$X29</f>
        <v>0</v>
      </c>
      <c r="CQ34" s="12">
        <f>'[2]410029'!$GU$79</f>
        <v>0</v>
      </c>
      <c r="CR34" s="12">
        <f>'[2]410029'!$GX$79</f>
        <v>0</v>
      </c>
      <c r="CS34" s="11">
        <f>'[3]План 2024'!$W29</f>
        <v>0</v>
      </c>
      <c r="CT34" s="171">
        <f>'[3]План 2024'!$X29</f>
        <v>0</v>
      </c>
      <c r="CU34" s="292">
        <f>CS34-CO34</f>
        <v>0</v>
      </c>
      <c r="CV34" s="303">
        <f>CT34-CP34</f>
        <v>0</v>
      </c>
      <c r="CW34" s="296">
        <v>550</v>
      </c>
      <c r="CX34" s="171"/>
      <c r="CY34" s="296"/>
      <c r="CZ34" s="171"/>
      <c r="DA34" s="296"/>
      <c r="DB34" s="171"/>
    </row>
    <row r="35" spans="1:106" x14ac:dyDescent="0.25">
      <c r="A35" s="131">
        <v>22</v>
      </c>
      <c r="B35" s="131" t="str">
        <f>'Скорая медицинская помощь'!B35</f>
        <v>410030</v>
      </c>
      <c r="C35" s="289" t="str">
        <f>'Скорая медицинская помощь'!C35</f>
        <v>ГБУЗ "УСТЬ-КАМЧАТСКАЯ РБ"</v>
      </c>
      <c r="D35" s="11">
        <f>'[1]План 2024'!$F30</f>
        <v>2122</v>
      </c>
      <c r="E35" s="171">
        <f>'[1]План 2024'!$G30</f>
        <v>19112.259999999998</v>
      </c>
      <c r="F35" s="11">
        <v>23</v>
      </c>
      <c r="G35" s="171">
        <v>98</v>
      </c>
      <c r="H35" s="12">
        <f>'[2]СВОД по МО'!$FA37</f>
        <v>663</v>
      </c>
      <c r="I35" s="12">
        <f>'[2]СВОД по МО'!$FD37</f>
        <v>6977.9549299999999</v>
      </c>
      <c r="J35" s="11">
        <f>'[3]План 2024'!$F30</f>
        <v>2122</v>
      </c>
      <c r="K35" s="45">
        <f>'[3]План 2024'!$G30</f>
        <v>19352.259999999998</v>
      </c>
      <c r="L35" s="11">
        <f>'[3]410030'!$V$36</f>
        <v>80</v>
      </c>
      <c r="M35" s="171">
        <f>'[3]410030'!$W$36</f>
        <v>338</v>
      </c>
      <c r="N35" s="45">
        <f>'[3]План 2024'!$H30</f>
        <v>338</v>
      </c>
      <c r="O35" s="292">
        <f t="shared" si="0"/>
        <v>0</v>
      </c>
      <c r="P35" s="338">
        <f t="shared" si="1"/>
        <v>240</v>
      </c>
      <c r="Q35" s="339">
        <f t="shared" si="12"/>
        <v>57</v>
      </c>
      <c r="R35" s="340">
        <f t="shared" si="2"/>
        <v>240</v>
      </c>
      <c r="S35" s="296"/>
      <c r="T35" s="171"/>
      <c r="U35" s="296"/>
      <c r="V35" s="171"/>
      <c r="W35" s="332"/>
      <c r="X35" s="134"/>
      <c r="Y35" s="171"/>
      <c r="Z35" s="296"/>
      <c r="AA35" s="171"/>
      <c r="AB35" s="11">
        <f>'[1]План 2024'!$K30</f>
        <v>4049</v>
      </c>
      <c r="AC35" s="171">
        <f>'[1]План 2024'!$L30</f>
        <v>8804.739999999998</v>
      </c>
      <c r="AD35" s="12">
        <f>'[2]СВОД по МО'!$FO37</f>
        <v>2255</v>
      </c>
      <c r="AE35" s="12">
        <f>'[2]СВОД по МО'!$FR37</f>
        <v>5133.6528399999997</v>
      </c>
      <c r="AF35" s="11">
        <f>'[3]План 2024'!$K30</f>
        <v>4049</v>
      </c>
      <c r="AG35" s="171">
        <f>'[3]План 2024'!$L30</f>
        <v>9918.1699999999983</v>
      </c>
      <c r="AH35" s="292">
        <f t="shared" si="3"/>
        <v>0</v>
      </c>
      <c r="AI35" s="303">
        <f t="shared" si="4"/>
        <v>1113.4300000000003</v>
      </c>
      <c r="AJ35" s="296"/>
      <c r="AK35" s="171"/>
      <c r="AL35" s="296"/>
      <c r="AM35" s="171">
        <v>1513.119999999999</v>
      </c>
      <c r="AN35" s="296"/>
      <c r="AO35" s="171"/>
      <c r="AP35" s="296"/>
      <c r="AQ35" s="171"/>
      <c r="AR35" s="11">
        <f>'[1]План 2024'!$O30</f>
        <v>410</v>
      </c>
      <c r="AS35" s="171">
        <f>'[1]План 2024'!$P30</f>
        <v>3185.47</v>
      </c>
      <c r="AT35" s="12">
        <f>'[2]СВОД по МО'!$GA37</f>
        <v>25</v>
      </c>
      <c r="AU35" s="12">
        <f>'[2]СВОД по МО'!$GD37</f>
        <v>190.16974999999999</v>
      </c>
      <c r="AV35" s="11">
        <f>'[3]План 2024'!$O30</f>
        <v>410</v>
      </c>
      <c r="AW35" s="171">
        <f>'[3]План 2024'!$P30</f>
        <v>3185.47</v>
      </c>
      <c r="AX35" s="292">
        <f t="shared" si="5"/>
        <v>0</v>
      </c>
      <c r="AY35" s="303">
        <f t="shared" si="5"/>
        <v>0</v>
      </c>
      <c r="AZ35" s="134"/>
      <c r="BA35" s="171"/>
      <c r="BB35" s="134"/>
      <c r="BC35" s="171"/>
      <c r="BD35" s="134"/>
      <c r="BE35" s="171">
        <v>0</v>
      </c>
      <c r="BF35" s="134"/>
      <c r="BG35" s="171"/>
      <c r="BH35" s="11">
        <f>'[1]План 2024'!$Q30</f>
        <v>350</v>
      </c>
      <c r="BI35" s="171">
        <f>'[1]План 2024'!$R30</f>
        <v>1247</v>
      </c>
      <c r="BJ35" s="12">
        <f>'[2]СВОД по МО'!$GG37</f>
        <v>63</v>
      </c>
      <c r="BK35" s="12">
        <f>'[2]СВОД по МО'!$GJ37</f>
        <v>623.49522000000002</v>
      </c>
      <c r="BL35" s="11">
        <f>'[3]План 2024'!$Q30</f>
        <v>350</v>
      </c>
      <c r="BM35" s="171">
        <f>'[3]План 2024'!$R30</f>
        <v>1247</v>
      </c>
      <c r="BN35" s="292">
        <f t="shared" si="6"/>
        <v>0</v>
      </c>
      <c r="BO35" s="303">
        <f t="shared" si="7"/>
        <v>0</v>
      </c>
      <c r="BP35" s="296"/>
      <c r="BQ35" s="171"/>
      <c r="BR35" s="134"/>
      <c r="BS35" s="171"/>
      <c r="BT35" s="296"/>
      <c r="BU35" s="171"/>
      <c r="BV35" s="296"/>
      <c r="BW35" s="171"/>
      <c r="BX35" s="11">
        <f>'[1]План 2024'!$S30</f>
        <v>2662</v>
      </c>
      <c r="BY35" s="171">
        <f>'[1]План 2024'!$T30+'[1]План 2024'!$X30</f>
        <v>69918.91</v>
      </c>
      <c r="BZ35" s="12">
        <f>'[2]СВОД по МО'!$GP37</f>
        <v>1236</v>
      </c>
      <c r="CA35" s="155">
        <f>'[2]СВОД по МО'!$GS37+CR35</f>
        <v>41924.860960000005</v>
      </c>
      <c r="CB35" s="11">
        <f>'[3]План 2024'!$S30</f>
        <v>2662</v>
      </c>
      <c r="CC35" s="171">
        <f>'[3]План 2024'!$T30+'[3]План 2024'!$X30</f>
        <v>69740.91</v>
      </c>
      <c r="CD35" s="292">
        <f t="shared" si="8"/>
        <v>0</v>
      </c>
      <c r="CE35" s="303">
        <f t="shared" si="9"/>
        <v>-178</v>
      </c>
      <c r="CF35" s="296"/>
      <c r="CG35" s="171"/>
      <c r="CH35" s="134"/>
      <c r="CI35" s="171"/>
      <c r="CJ35" s="296"/>
      <c r="CK35" s="171"/>
      <c r="CL35" s="320"/>
      <c r="CM35" s="296"/>
      <c r="CN35" s="171"/>
      <c r="CO35" s="11">
        <f>'[1]План 2024'!$W30</f>
        <v>105</v>
      </c>
      <c r="CP35" s="171">
        <f>'[1]План 2024'!$X30</f>
        <v>340.53</v>
      </c>
      <c r="CQ35" s="12">
        <f>'[2]410030'!$GU$79</f>
        <v>0</v>
      </c>
      <c r="CR35" s="12">
        <f>'[2]410030'!$GX$79</f>
        <v>0</v>
      </c>
      <c r="CS35" s="11">
        <f>'[3]План 2024'!$W30</f>
        <v>50</v>
      </c>
      <c r="CT35" s="171">
        <f>'[3]План 2024'!$X30</f>
        <v>162.52999999999997</v>
      </c>
      <c r="CU35" s="292">
        <f t="shared" si="10"/>
        <v>-55</v>
      </c>
      <c r="CV35" s="303">
        <f t="shared" si="11"/>
        <v>-178</v>
      </c>
      <c r="CW35" s="296"/>
      <c r="CX35" s="171"/>
      <c r="CY35" s="296"/>
      <c r="CZ35" s="171"/>
      <c r="DA35" s="296"/>
      <c r="DB35" s="171"/>
    </row>
    <row r="36" spans="1:106" x14ac:dyDescent="0.25">
      <c r="A36" s="131">
        <v>23</v>
      </c>
      <c r="B36" s="131" t="str">
        <f>'Скорая медицинская помощь'!B36</f>
        <v>410031</v>
      </c>
      <c r="C36" s="289" t="str">
        <f>'Скорая медицинская помощь'!C36</f>
        <v>ГБУЗ КК "КЛЮЧЕВСКАЯ РБ"</v>
      </c>
      <c r="D36" s="11">
        <f>'[1]План 2024'!$F31</f>
        <v>3070</v>
      </c>
      <c r="E36" s="171">
        <f>'[1]План 2024'!$G31</f>
        <v>27410.84</v>
      </c>
      <c r="F36" s="11">
        <v>34</v>
      </c>
      <c r="G36" s="171">
        <v>145</v>
      </c>
      <c r="H36" s="12">
        <f>'[2]СВОД по МО'!$FA38</f>
        <v>1106</v>
      </c>
      <c r="I36" s="12">
        <f>'[2]СВОД по МО'!$FD38</f>
        <v>12398.694449999999</v>
      </c>
      <c r="J36" s="11">
        <f>'[3]План 2024'!$F31</f>
        <v>3070</v>
      </c>
      <c r="K36" s="45">
        <f>'[3]План 2024'!$G31</f>
        <v>27767.84</v>
      </c>
      <c r="L36" s="11">
        <f>'[3]410031'!$V$36</f>
        <v>119</v>
      </c>
      <c r="M36" s="171">
        <f>'[3]410031'!$W$36</f>
        <v>502</v>
      </c>
      <c r="N36" s="45">
        <f>'[3]План 2024'!$H31</f>
        <v>502</v>
      </c>
      <c r="O36" s="292">
        <f t="shared" si="0"/>
        <v>0</v>
      </c>
      <c r="P36" s="338">
        <f t="shared" si="1"/>
        <v>357</v>
      </c>
      <c r="Q36" s="339">
        <f t="shared" si="12"/>
        <v>85</v>
      </c>
      <c r="R36" s="340">
        <f t="shared" si="2"/>
        <v>357</v>
      </c>
      <c r="S36" s="296"/>
      <c r="T36" s="171"/>
      <c r="U36" s="296"/>
      <c r="V36" s="171"/>
      <c r="W36" s="332"/>
      <c r="X36" s="134"/>
      <c r="Y36" s="171"/>
      <c r="Z36" s="296"/>
      <c r="AA36" s="171"/>
      <c r="AB36" s="11">
        <f>'[1]План 2024'!$K31</f>
        <v>10719</v>
      </c>
      <c r="AC36" s="171">
        <f>'[1]План 2024'!$L31</f>
        <v>21563.52</v>
      </c>
      <c r="AD36" s="12">
        <f>'[2]СВОД по МО'!$FO38</f>
        <v>6498</v>
      </c>
      <c r="AE36" s="12">
        <f>'[2]СВОД по МО'!$FR38</f>
        <v>12936.887950000002</v>
      </c>
      <c r="AF36" s="11">
        <f>'[3]План 2024'!$K31</f>
        <v>10975</v>
      </c>
      <c r="AG36" s="171">
        <f>'[3]План 2024'!$L31</f>
        <v>22322.75</v>
      </c>
      <c r="AH36" s="292">
        <f t="shared" si="3"/>
        <v>256</v>
      </c>
      <c r="AI36" s="303">
        <f t="shared" si="4"/>
        <v>759.22999999999956</v>
      </c>
      <c r="AJ36" s="296">
        <v>256</v>
      </c>
      <c r="AK36" s="171"/>
      <c r="AL36" s="296"/>
      <c r="AM36" s="171">
        <v>1031.7599999999984</v>
      </c>
      <c r="AN36" s="296"/>
      <c r="AO36" s="171"/>
      <c r="AP36" s="296"/>
      <c r="AQ36" s="171"/>
      <c r="AR36" s="11">
        <f>'[1]План 2024'!$O31</f>
        <v>940</v>
      </c>
      <c r="AS36" s="171">
        <f>'[1]План 2024'!$P31</f>
        <v>7303.28</v>
      </c>
      <c r="AT36" s="12">
        <f>'[2]СВОД по МО'!$GA38</f>
        <v>36</v>
      </c>
      <c r="AU36" s="12">
        <f>'[2]СВОД по МО'!$GD38</f>
        <v>273.84444000000002</v>
      </c>
      <c r="AV36" s="11">
        <f>'[3]План 2024'!$O31</f>
        <v>940</v>
      </c>
      <c r="AW36" s="171">
        <f>'[3]План 2024'!$P31</f>
        <v>7639.74</v>
      </c>
      <c r="AX36" s="292">
        <f t="shared" si="5"/>
        <v>0</v>
      </c>
      <c r="AY36" s="303">
        <f t="shared" si="5"/>
        <v>336.46000000000004</v>
      </c>
      <c r="AZ36" s="134">
        <v>-833</v>
      </c>
      <c r="BA36" s="171">
        <f>AU36/AT36*AZ36</f>
        <v>-6336.4560700000002</v>
      </c>
      <c r="BB36" s="134"/>
      <c r="BC36" s="171"/>
      <c r="BD36" s="134"/>
      <c r="BE36" s="171">
        <v>0</v>
      </c>
      <c r="BF36" s="134"/>
      <c r="BG36" s="171"/>
      <c r="BH36" s="11">
        <f>'[1]План 2024'!$Q31</f>
        <v>146</v>
      </c>
      <c r="BI36" s="171">
        <f>'[1]План 2024'!$R31</f>
        <v>510.73</v>
      </c>
      <c r="BJ36" s="12">
        <f>'[2]СВОД по МО'!$GG38</f>
        <v>74</v>
      </c>
      <c r="BK36" s="12">
        <f>'[2]СВОД по МО'!$GJ38</f>
        <v>155.43591000000001</v>
      </c>
      <c r="BL36" s="11">
        <f>'[3]План 2024'!$Q31</f>
        <v>146</v>
      </c>
      <c r="BM36" s="171">
        <f>'[3]План 2024'!$R31</f>
        <v>510.72999999999996</v>
      </c>
      <c r="BN36" s="292">
        <f t="shared" si="6"/>
        <v>0</v>
      </c>
      <c r="BO36" s="303">
        <f t="shared" si="7"/>
        <v>0</v>
      </c>
      <c r="BP36" s="296"/>
      <c r="BQ36" s="171"/>
      <c r="BR36" s="134"/>
      <c r="BS36" s="171"/>
      <c r="BT36" s="296"/>
      <c r="BU36" s="171"/>
      <c r="BV36" s="296"/>
      <c r="BW36" s="171"/>
      <c r="BX36" s="11">
        <f>'[1]План 2024'!$S31</f>
        <v>6866</v>
      </c>
      <c r="BY36" s="171">
        <f>'[1]План 2024'!$T31+'[1]План 2024'!$X31</f>
        <v>40684.32</v>
      </c>
      <c r="BZ36" s="12">
        <f>'[2]СВОД по МО'!$GP38</f>
        <v>3168</v>
      </c>
      <c r="CA36" s="155">
        <f>'[2]СВОД по МО'!$GS38+CR36</f>
        <v>23720.155540000003</v>
      </c>
      <c r="CB36" s="11">
        <f>'[3]План 2024'!$S31</f>
        <v>6866</v>
      </c>
      <c r="CC36" s="171">
        <f>'[3]План 2024'!$T31+'[3]План 2024'!$X31</f>
        <v>40684.32</v>
      </c>
      <c r="CD36" s="292">
        <f t="shared" si="8"/>
        <v>0</v>
      </c>
      <c r="CE36" s="303">
        <f t="shared" si="9"/>
        <v>0</v>
      </c>
      <c r="CF36" s="296">
        <v>-1588</v>
      </c>
      <c r="CG36" s="171"/>
      <c r="CH36" s="134"/>
      <c r="CI36" s="171"/>
      <c r="CJ36" s="296"/>
      <c r="CK36" s="171">
        <v>0</v>
      </c>
      <c r="CL36" s="320"/>
      <c r="CM36" s="296"/>
      <c r="CN36" s="171"/>
      <c r="CO36" s="11">
        <f>'[1]План 2024'!$W31</f>
        <v>0</v>
      </c>
      <c r="CP36" s="171">
        <f>'[1]План 2024'!$X31</f>
        <v>0</v>
      </c>
      <c r="CQ36" s="12">
        <f>'[2]410031'!$GU$79</f>
        <v>0</v>
      </c>
      <c r="CR36" s="12">
        <f>'[2]410031'!$GX$79</f>
        <v>0</v>
      </c>
      <c r="CS36" s="11">
        <f>'[3]План 2024'!$W31</f>
        <v>0</v>
      </c>
      <c r="CT36" s="171">
        <f>'[3]План 2024'!$X31</f>
        <v>0</v>
      </c>
      <c r="CU36" s="292">
        <f t="shared" si="10"/>
        <v>0</v>
      </c>
      <c r="CV36" s="303">
        <f t="shared" si="11"/>
        <v>0</v>
      </c>
      <c r="CW36" s="296">
        <v>963</v>
      </c>
      <c r="CX36" s="171">
        <v>404.07</v>
      </c>
      <c r="CY36" s="296"/>
      <c r="CZ36" s="171"/>
      <c r="DA36" s="296"/>
      <c r="DB36" s="171"/>
    </row>
    <row r="37" spans="1:106" x14ac:dyDescent="0.25">
      <c r="A37" s="131">
        <v>24</v>
      </c>
      <c r="B37" s="131" t="str">
        <f>'Скорая медицинская помощь'!B37</f>
        <v>410032</v>
      </c>
      <c r="C37" s="289" t="str">
        <f>'Скорая медицинская помощь'!C37</f>
        <v>ГБУЗ КК СОБОЛЕВСКАЯ РБ</v>
      </c>
      <c r="D37" s="11">
        <f>'[1]План 2024'!$F32</f>
        <v>1127</v>
      </c>
      <c r="E37" s="171">
        <f>'[1]План 2024'!$G32</f>
        <v>10104.549999999999</v>
      </c>
      <c r="F37" s="11">
        <v>16</v>
      </c>
      <c r="G37" s="171">
        <v>68</v>
      </c>
      <c r="H37" s="12">
        <f>'[2]СВОД по МО'!$FA39</f>
        <v>769</v>
      </c>
      <c r="I37" s="12">
        <f>'[2]СВОД по МО'!$FD39</f>
        <v>8906.2999899999995</v>
      </c>
      <c r="J37" s="11">
        <f>'[3]План 2024'!$F32</f>
        <v>1127</v>
      </c>
      <c r="K37" s="45">
        <f>'[3]План 2024'!$G32</f>
        <v>11076.689999999999</v>
      </c>
      <c r="L37" s="11">
        <f>'[3]410032'!$V$36</f>
        <v>56</v>
      </c>
      <c r="M37" s="171">
        <f>'[3]410032'!$W$36</f>
        <v>236</v>
      </c>
      <c r="N37" s="45">
        <f>'[3]План 2024'!$H32</f>
        <v>236</v>
      </c>
      <c r="O37" s="292">
        <f t="shared" si="0"/>
        <v>0</v>
      </c>
      <c r="P37" s="338">
        <f t="shared" si="1"/>
        <v>972.13999999999942</v>
      </c>
      <c r="Q37" s="339">
        <f t="shared" si="12"/>
        <v>40</v>
      </c>
      <c r="R37" s="340">
        <f t="shared" si="2"/>
        <v>168</v>
      </c>
      <c r="S37" s="296"/>
      <c r="T37" s="171"/>
      <c r="U37" s="296"/>
      <c r="V37" s="171"/>
      <c r="W37" s="332"/>
      <c r="X37" s="134"/>
      <c r="Y37" s="171"/>
      <c r="Z37" s="296"/>
      <c r="AA37" s="171"/>
      <c r="AB37" s="11">
        <f>'[1]План 2024'!$K32</f>
        <v>2125</v>
      </c>
      <c r="AC37" s="171">
        <f>'[1]План 2024'!$L32</f>
        <v>4116.1699999999992</v>
      </c>
      <c r="AD37" s="12">
        <f>'[2]СВОД по МО'!$FO39</f>
        <v>1082</v>
      </c>
      <c r="AE37" s="12">
        <f>'[2]СВОД по МО'!$FR39</f>
        <v>2759.0324899999996</v>
      </c>
      <c r="AF37" s="11">
        <f>'[3]План 2024'!$K32</f>
        <v>2125</v>
      </c>
      <c r="AG37" s="171">
        <f>'[3]План 2024'!$L32</f>
        <v>5172.3999999999996</v>
      </c>
      <c r="AH37" s="292">
        <f t="shared" si="3"/>
        <v>0</v>
      </c>
      <c r="AI37" s="303">
        <f t="shared" si="4"/>
        <v>1056.2300000000005</v>
      </c>
      <c r="AJ37" s="296"/>
      <c r="AK37" s="171"/>
      <c r="AL37" s="296"/>
      <c r="AM37" s="171">
        <v>1435.3900000000003</v>
      </c>
      <c r="AN37" s="296"/>
      <c r="AO37" s="171"/>
      <c r="AP37" s="296"/>
      <c r="AQ37" s="171"/>
      <c r="AR37" s="11">
        <f>'[1]План 2024'!$O32</f>
        <v>281</v>
      </c>
      <c r="AS37" s="171">
        <f>'[1]План 2024'!$P32</f>
        <v>1830.6299999999999</v>
      </c>
      <c r="AT37" s="12">
        <f>'[2]СВОД по МО'!$GA39</f>
        <v>104</v>
      </c>
      <c r="AU37" s="12">
        <f>'[2]СВОД по МО'!$GD39</f>
        <v>644.19591000000003</v>
      </c>
      <c r="AV37" s="11">
        <f>'[3]План 2024'!$O32</f>
        <v>281</v>
      </c>
      <c r="AW37" s="171">
        <f>'[3]План 2024'!$P32</f>
        <v>1830.6299999999999</v>
      </c>
      <c r="AX37" s="292">
        <f t="shared" si="5"/>
        <v>0</v>
      </c>
      <c r="AY37" s="303">
        <f t="shared" si="5"/>
        <v>0</v>
      </c>
      <c r="AZ37" s="134"/>
      <c r="BA37" s="171"/>
      <c r="BB37" s="134"/>
      <c r="BC37" s="171"/>
      <c r="BD37" s="134"/>
      <c r="BE37" s="171">
        <v>0</v>
      </c>
      <c r="BF37" s="134"/>
      <c r="BG37" s="171"/>
      <c r="BH37" s="11">
        <f>'[1]План 2024'!$Q32</f>
        <v>500</v>
      </c>
      <c r="BI37" s="171">
        <f>'[1]План 2024'!$R32</f>
        <v>1479.0500000000002</v>
      </c>
      <c r="BJ37" s="12">
        <f>'[2]СВОД по МО'!$GG39</f>
        <v>186</v>
      </c>
      <c r="BK37" s="12">
        <f>'[2]СВОД по МО'!$GJ39</f>
        <v>862.77493000000004</v>
      </c>
      <c r="BL37" s="11">
        <f>'[3]План 2024'!$Q32</f>
        <v>500</v>
      </c>
      <c r="BM37" s="171">
        <f>'[3]План 2024'!$R32</f>
        <v>1479.0500000000002</v>
      </c>
      <c r="BN37" s="292">
        <f t="shared" si="6"/>
        <v>0</v>
      </c>
      <c r="BO37" s="303">
        <f t="shared" si="7"/>
        <v>0</v>
      </c>
      <c r="BP37" s="296"/>
      <c r="BQ37" s="171"/>
      <c r="BR37" s="134"/>
      <c r="BS37" s="171"/>
      <c r="BT37" s="296"/>
      <c r="BU37" s="171"/>
      <c r="BV37" s="296"/>
      <c r="BW37" s="171"/>
      <c r="BX37" s="11">
        <f>'[1]План 2024'!$S32</f>
        <v>2158</v>
      </c>
      <c r="BY37" s="171">
        <f>'[1]План 2024'!$T32+'[1]План 2024'!$X32</f>
        <v>85745.700000000012</v>
      </c>
      <c r="BZ37" s="12">
        <f>'[2]СВОД по МО'!$GP39</f>
        <v>799</v>
      </c>
      <c r="CA37" s="155">
        <f>'[2]СВОД по МО'!$GS39+CR37</f>
        <v>50303.233100000005</v>
      </c>
      <c r="CB37" s="11">
        <f>'[3]План 2024'!$S32</f>
        <v>2158</v>
      </c>
      <c r="CC37" s="171">
        <f>'[3]План 2024'!$T32+'[3]План 2024'!$X32</f>
        <v>85745.700000000012</v>
      </c>
      <c r="CD37" s="292">
        <f t="shared" si="8"/>
        <v>0</v>
      </c>
      <c r="CE37" s="303">
        <f t="shared" si="9"/>
        <v>0</v>
      </c>
      <c r="CF37" s="296"/>
      <c r="CG37" s="171"/>
      <c r="CH37" s="134"/>
      <c r="CI37" s="171"/>
      <c r="CJ37" s="296"/>
      <c r="CK37" s="171">
        <v>0</v>
      </c>
      <c r="CL37" s="320"/>
      <c r="CM37" s="296"/>
      <c r="CN37" s="171"/>
      <c r="CO37" s="11">
        <f>'[1]План 2024'!$W32</f>
        <v>0</v>
      </c>
      <c r="CP37" s="171">
        <f>'[1]План 2024'!$X32</f>
        <v>0</v>
      </c>
      <c r="CQ37" s="12">
        <f>'[2]410032'!$GU$79</f>
        <v>0</v>
      </c>
      <c r="CR37" s="12">
        <f>'[2]410032'!$GX$79</f>
        <v>0</v>
      </c>
      <c r="CS37" s="11">
        <f>'[3]План 2024'!$W32</f>
        <v>0</v>
      </c>
      <c r="CT37" s="171">
        <f>'[3]План 2024'!$X32</f>
        <v>0</v>
      </c>
      <c r="CU37" s="292">
        <f t="shared" si="10"/>
        <v>0</v>
      </c>
      <c r="CV37" s="303">
        <f t="shared" si="11"/>
        <v>0</v>
      </c>
      <c r="CW37" s="296"/>
      <c r="CX37" s="171"/>
      <c r="CY37" s="296"/>
      <c r="CZ37" s="171"/>
      <c r="DA37" s="296"/>
      <c r="DB37" s="171"/>
    </row>
    <row r="38" spans="1:106" x14ac:dyDescent="0.25">
      <c r="A38" s="131">
        <v>25</v>
      </c>
      <c r="B38" s="131" t="str">
        <f>'Скорая медицинская помощь'!B38</f>
        <v>410033</v>
      </c>
      <c r="C38" s="289" t="str">
        <f>'Скорая медицинская помощь'!C38</f>
        <v>ГБУЗ КК БЫСТРИНСКАЯ РБ</v>
      </c>
      <c r="D38" s="11">
        <f>'[1]План 2024'!$F33</f>
        <v>1476</v>
      </c>
      <c r="E38" s="171">
        <f>'[1]План 2024'!$G33</f>
        <v>13172.14</v>
      </c>
      <c r="F38" s="11">
        <v>17</v>
      </c>
      <c r="G38" s="171">
        <v>73</v>
      </c>
      <c r="H38" s="12">
        <f>'[2]СВОД по МО'!$FA40</f>
        <v>785</v>
      </c>
      <c r="I38" s="12">
        <f>'[2]СВОД по МО'!$FD40</f>
        <v>9103.4410099999986</v>
      </c>
      <c r="J38" s="11">
        <f>'[3]План 2024'!$F33</f>
        <v>1476</v>
      </c>
      <c r="K38" s="45">
        <f>'[3]План 2024'!$G33</f>
        <v>13429.64</v>
      </c>
      <c r="L38" s="11">
        <f>'[3]410033'!$V$36</f>
        <v>59</v>
      </c>
      <c r="M38" s="171">
        <f>'[3]410033'!$W$36</f>
        <v>240.41</v>
      </c>
      <c r="N38" s="45">
        <f>'[3]План 2024'!$H33</f>
        <v>240.41</v>
      </c>
      <c r="O38" s="292">
        <f t="shared" si="0"/>
        <v>0</v>
      </c>
      <c r="P38" s="338">
        <f t="shared" si="1"/>
        <v>257.5</v>
      </c>
      <c r="Q38" s="339">
        <f t="shared" si="12"/>
        <v>42</v>
      </c>
      <c r="R38" s="340">
        <f t="shared" si="2"/>
        <v>167.41</v>
      </c>
      <c r="S38" s="296"/>
      <c r="T38" s="171"/>
      <c r="U38" s="296"/>
      <c r="V38" s="171"/>
      <c r="W38" s="332"/>
      <c r="X38" s="134"/>
      <c r="Y38" s="171"/>
      <c r="Z38" s="296"/>
      <c r="AA38" s="171"/>
      <c r="AB38" s="11">
        <f>'[1]План 2024'!$K33</f>
        <v>3888</v>
      </c>
      <c r="AC38" s="171">
        <f>'[1]План 2024'!$L33</f>
        <v>4371.66</v>
      </c>
      <c r="AD38" s="12">
        <f>'[2]СВОД по МО'!$FO40</f>
        <v>2459</v>
      </c>
      <c r="AE38" s="12">
        <f>'[2]СВОД по МО'!$FR40</f>
        <v>3298.8910100000003</v>
      </c>
      <c r="AF38" s="11">
        <f>'[3]План 2024'!$K33</f>
        <v>3888</v>
      </c>
      <c r="AG38" s="171">
        <f>'[3]План 2024'!$L33</f>
        <v>4835.2899999999991</v>
      </c>
      <c r="AH38" s="292">
        <f t="shared" si="3"/>
        <v>0</v>
      </c>
      <c r="AI38" s="303">
        <f t="shared" si="4"/>
        <v>463.6299999999992</v>
      </c>
      <c r="AJ38" s="296"/>
      <c r="AK38" s="171"/>
      <c r="AL38" s="296"/>
      <c r="AM38" s="171">
        <v>630.05999999999949</v>
      </c>
      <c r="AN38" s="296"/>
      <c r="AO38" s="171"/>
      <c r="AP38" s="296"/>
      <c r="AQ38" s="171"/>
      <c r="AR38" s="11">
        <f>'[1]План 2024'!$O33</f>
        <v>198</v>
      </c>
      <c r="AS38" s="171">
        <f>'[1]План 2024'!$P33</f>
        <v>1538.35</v>
      </c>
      <c r="AT38" s="12">
        <f>'[2]СВОД по МО'!$GA40</f>
        <v>85</v>
      </c>
      <c r="AU38" s="12">
        <f>'[2]СВОД по МО'!$GD40</f>
        <v>644.08269999999993</v>
      </c>
      <c r="AV38" s="11">
        <f>'[3]План 2024'!$O33</f>
        <v>198</v>
      </c>
      <c r="AW38" s="171">
        <f>'[3]План 2024'!$P33</f>
        <v>1538.35</v>
      </c>
      <c r="AX38" s="292">
        <f t="shared" si="5"/>
        <v>0</v>
      </c>
      <c r="AY38" s="303">
        <f t="shared" si="5"/>
        <v>0</v>
      </c>
      <c r="AZ38" s="134"/>
      <c r="BA38" s="171"/>
      <c r="BB38" s="134"/>
      <c r="BC38" s="171"/>
      <c r="BD38" s="134"/>
      <c r="BE38" s="171">
        <v>0</v>
      </c>
      <c r="BF38" s="134"/>
      <c r="BG38" s="171"/>
      <c r="BH38" s="11">
        <f>'[1]План 2024'!$Q33</f>
        <v>250</v>
      </c>
      <c r="BI38" s="171">
        <f>'[1]План 2024'!$R33</f>
        <v>890.72</v>
      </c>
      <c r="BJ38" s="12">
        <f>'[2]СВОД по МО'!$GG40</f>
        <v>114</v>
      </c>
      <c r="BK38" s="12">
        <f>'[2]СВОД по МО'!$GJ40</f>
        <v>444.35722999999996</v>
      </c>
      <c r="BL38" s="11">
        <f>'[3]План 2024'!$Q33</f>
        <v>250</v>
      </c>
      <c r="BM38" s="171">
        <f>'[3]План 2024'!$R33</f>
        <v>890.72</v>
      </c>
      <c r="BN38" s="292">
        <f t="shared" si="6"/>
        <v>0</v>
      </c>
      <c r="BO38" s="303">
        <f t="shared" si="7"/>
        <v>0</v>
      </c>
      <c r="BP38" s="296"/>
      <c r="BQ38" s="171"/>
      <c r="BR38" s="134"/>
      <c r="BS38" s="171"/>
      <c r="BT38" s="296"/>
      <c r="BU38" s="171"/>
      <c r="BV38" s="296"/>
      <c r="BW38" s="171"/>
      <c r="BX38" s="11">
        <f>'[1]План 2024'!$S33</f>
        <v>4500</v>
      </c>
      <c r="BY38" s="171">
        <f>'[1]План 2024'!$T33+'[1]План 2024'!$X33</f>
        <v>35061.599999999999</v>
      </c>
      <c r="BZ38" s="12">
        <f>'[2]СВОД по МО'!$GP40</f>
        <v>1669</v>
      </c>
      <c r="CA38" s="155">
        <f>'[2]СВОД по МО'!$GS40+CR38</f>
        <v>20208.104810000001</v>
      </c>
      <c r="CB38" s="11">
        <f>'[3]План 2024'!$S33</f>
        <v>4500</v>
      </c>
      <c r="CC38" s="171">
        <f>'[3]План 2024'!$T33+'[3]План 2024'!$X33</f>
        <v>35061.599999999999</v>
      </c>
      <c r="CD38" s="292">
        <f t="shared" si="8"/>
        <v>0</v>
      </c>
      <c r="CE38" s="303">
        <f t="shared" si="9"/>
        <v>0</v>
      </c>
      <c r="CF38" s="296"/>
      <c r="CG38" s="171"/>
      <c r="CH38" s="134"/>
      <c r="CI38" s="171"/>
      <c r="CJ38" s="296"/>
      <c r="CK38" s="171">
        <v>0</v>
      </c>
      <c r="CL38" s="320"/>
      <c r="CM38" s="296"/>
      <c r="CN38" s="171"/>
      <c r="CO38" s="11">
        <f>'[1]План 2024'!$W33</f>
        <v>0</v>
      </c>
      <c r="CP38" s="171">
        <f>'[1]План 2024'!$X33</f>
        <v>0</v>
      </c>
      <c r="CQ38" s="12">
        <f>'[2]410033'!$GU$79</f>
        <v>0</v>
      </c>
      <c r="CR38" s="12">
        <f>'[2]410033'!$GX$79</f>
        <v>0</v>
      </c>
      <c r="CS38" s="11">
        <f>'[3]План 2024'!$W33</f>
        <v>0</v>
      </c>
      <c r="CT38" s="171">
        <f>'[3]План 2024'!$X33</f>
        <v>0</v>
      </c>
      <c r="CU38" s="292">
        <f t="shared" si="10"/>
        <v>0</v>
      </c>
      <c r="CV38" s="303">
        <f t="shared" si="11"/>
        <v>0</v>
      </c>
      <c r="CW38" s="296"/>
      <c r="CX38" s="171"/>
      <c r="CY38" s="296"/>
      <c r="CZ38" s="171"/>
      <c r="DA38" s="296"/>
      <c r="DB38" s="171"/>
    </row>
    <row r="39" spans="1:106" x14ac:dyDescent="0.25">
      <c r="A39" s="131">
        <v>26</v>
      </c>
      <c r="B39" s="131" t="str">
        <f>'Скорая медицинская помощь'!B39</f>
        <v>410035</v>
      </c>
      <c r="C39" s="289" t="str">
        <f>'Скорая медицинская помощь'!C39</f>
        <v>ГБУЗ КК ВИЛЮЧИНСКАЯ ГБ</v>
      </c>
      <c r="D39" s="11">
        <f>'[1]План 2024'!$F34</f>
        <v>14010</v>
      </c>
      <c r="E39" s="171">
        <f>'[1]План 2024'!$G34</f>
        <v>123537.15</v>
      </c>
      <c r="F39" s="11">
        <v>169</v>
      </c>
      <c r="G39" s="171">
        <v>723</v>
      </c>
      <c r="H39" s="12">
        <f>'[2]СВОД по МО'!$FA41</f>
        <v>6268</v>
      </c>
      <c r="I39" s="12">
        <f>'[2]СВОД по МО'!$FD41</f>
        <v>68438.751069999998</v>
      </c>
      <c r="J39" s="11">
        <f>'[3]План 2024'!$F34</f>
        <v>14010</v>
      </c>
      <c r="K39" s="45">
        <f>'[3]План 2024'!$G34</f>
        <v>125309.15</v>
      </c>
      <c r="L39" s="11">
        <f>'[3]410035'!$V$36</f>
        <v>591</v>
      </c>
      <c r="M39" s="171">
        <f>'[3]410035'!$W$36</f>
        <v>2495</v>
      </c>
      <c r="N39" s="45">
        <f>'[3]План 2024'!$H34</f>
        <v>2495</v>
      </c>
      <c r="O39" s="292">
        <f t="shared" si="0"/>
        <v>0</v>
      </c>
      <c r="P39" s="338">
        <f t="shared" si="1"/>
        <v>1772</v>
      </c>
      <c r="Q39" s="339">
        <f t="shared" si="12"/>
        <v>422</v>
      </c>
      <c r="R39" s="340">
        <f t="shared" si="2"/>
        <v>1772</v>
      </c>
      <c r="S39" s="296"/>
      <c r="T39" s="171"/>
      <c r="U39" s="296"/>
      <c r="V39" s="171"/>
      <c r="W39" s="332"/>
      <c r="X39" s="134"/>
      <c r="Y39" s="171"/>
      <c r="Z39" s="296"/>
      <c r="AA39" s="171"/>
      <c r="AB39" s="11">
        <f>'[1]План 2024'!$K34</f>
        <v>46198</v>
      </c>
      <c r="AC39" s="171">
        <f>'[1]План 2024'!$L34</f>
        <v>87921.600000000006</v>
      </c>
      <c r="AD39" s="12">
        <f>'[2]СВОД по МО'!$FO41</f>
        <v>25949</v>
      </c>
      <c r="AE39" s="12">
        <f>'[2]СВОД по МО'!$FR41</f>
        <v>47058.640429999999</v>
      </c>
      <c r="AF39" s="11">
        <f>'[3]План 2024'!$K34</f>
        <v>46198</v>
      </c>
      <c r="AG39" s="171">
        <f>'[3]План 2024'!$L34</f>
        <v>94869.380000000019</v>
      </c>
      <c r="AH39" s="292">
        <f t="shared" si="3"/>
        <v>0</v>
      </c>
      <c r="AI39" s="303">
        <f t="shared" si="4"/>
        <v>6947.7800000000134</v>
      </c>
      <c r="AJ39" s="296"/>
      <c r="AK39" s="171"/>
      <c r="AL39" s="296"/>
      <c r="AM39" s="171">
        <v>7627.1000000000204</v>
      </c>
      <c r="AN39" s="296"/>
      <c r="AO39" s="171"/>
      <c r="AP39" s="296"/>
      <c r="AQ39" s="171"/>
      <c r="AR39" s="11">
        <f>'[1]План 2024'!$O34</f>
        <v>2623</v>
      </c>
      <c r="AS39" s="171">
        <f>'[1]План 2024'!$P34</f>
        <v>16988.93</v>
      </c>
      <c r="AT39" s="12">
        <f>'[2]СВОД по МО'!$GA41</f>
        <v>740</v>
      </c>
      <c r="AU39" s="12">
        <f>'[2]СВОД по МО'!$GD41</f>
        <v>5663.7519700000003</v>
      </c>
      <c r="AV39" s="11">
        <f>'[3]План 2024'!$O34</f>
        <v>2623</v>
      </c>
      <c r="AW39" s="171">
        <f>'[3]План 2024'!$P34</f>
        <v>18353.010000000002</v>
      </c>
      <c r="AX39" s="292">
        <f t="shared" si="5"/>
        <v>0</v>
      </c>
      <c r="AY39" s="303">
        <f t="shared" si="5"/>
        <v>1364.0800000000017</v>
      </c>
      <c r="AZ39" s="134"/>
      <c r="BA39" s="171"/>
      <c r="BB39" s="134"/>
      <c r="BC39" s="171"/>
      <c r="BD39" s="134"/>
      <c r="BE39" s="171">
        <v>753.81999999999971</v>
      </c>
      <c r="BF39" s="134"/>
      <c r="BG39" s="171"/>
      <c r="BH39" s="11">
        <f>'[1]План 2024'!$Q34</f>
        <v>2600</v>
      </c>
      <c r="BI39" s="171">
        <f>'[1]План 2024'!$R34</f>
        <v>9322.4999999999982</v>
      </c>
      <c r="BJ39" s="12">
        <f>'[2]СВОД по МО'!$GG41</f>
        <v>1291</v>
      </c>
      <c r="BK39" s="12">
        <f>'[2]СВОД по МО'!$GJ41</f>
        <v>5152.3894600000003</v>
      </c>
      <c r="BL39" s="11">
        <f>'[3]План 2024'!$Q34</f>
        <v>2600</v>
      </c>
      <c r="BM39" s="171">
        <f>'[3]План 2024'!$R34</f>
        <v>9322.4999999999982</v>
      </c>
      <c r="BN39" s="292">
        <f t="shared" si="6"/>
        <v>0</v>
      </c>
      <c r="BO39" s="303">
        <f t="shared" si="7"/>
        <v>0</v>
      </c>
      <c r="BP39" s="296"/>
      <c r="BQ39" s="171"/>
      <c r="BR39" s="134"/>
      <c r="BS39" s="171"/>
      <c r="BT39" s="296"/>
      <c r="BU39" s="171"/>
      <c r="BV39" s="296"/>
      <c r="BW39" s="171"/>
      <c r="BX39" s="11">
        <f>'[1]План 2024'!$S34</f>
        <v>26050</v>
      </c>
      <c r="BY39" s="171">
        <f>'[1]План 2024'!$T34+'[1]План 2024'!$X34</f>
        <v>47598.429999999986</v>
      </c>
      <c r="BZ39" s="12">
        <f>'[2]СВОД по МО'!$GP41</f>
        <v>16125</v>
      </c>
      <c r="CA39" s="155">
        <f>'[2]СВОД по МО'!$GS41+CR39</f>
        <v>28247.916949999995</v>
      </c>
      <c r="CB39" s="11">
        <f>'[3]План 2024'!$S34</f>
        <v>26050</v>
      </c>
      <c r="CC39" s="171">
        <f>'[3]План 2024'!$T34+'[3]План 2024'!$X34</f>
        <v>47232.369999999988</v>
      </c>
      <c r="CD39" s="292">
        <f t="shared" si="8"/>
        <v>0</v>
      </c>
      <c r="CE39" s="303">
        <f t="shared" si="9"/>
        <v>-366.05999999999767</v>
      </c>
      <c r="CF39" s="296"/>
      <c r="CG39" s="171"/>
      <c r="CH39" s="134"/>
      <c r="CI39" s="171"/>
      <c r="CJ39" s="296"/>
      <c r="CK39" s="171">
        <v>-366.05999999999767</v>
      </c>
      <c r="CL39" s="320"/>
      <c r="CM39" s="296"/>
      <c r="CN39" s="171"/>
      <c r="CO39" s="11">
        <f>'[1]План 2024'!$W34</f>
        <v>1155</v>
      </c>
      <c r="CP39" s="171">
        <f>'[1]План 2024'!$X34</f>
        <v>3703.5199999999995</v>
      </c>
      <c r="CQ39" s="12">
        <f>'[2]410035'!$GU$79</f>
        <v>610</v>
      </c>
      <c r="CR39" s="12">
        <f>'[2]410035'!$GX$79</f>
        <v>1931.6921699999984</v>
      </c>
      <c r="CS39" s="11">
        <f>'[3]План 2024'!$W34</f>
        <v>1045</v>
      </c>
      <c r="CT39" s="171">
        <f>'[3]План 2024'!$X34</f>
        <v>3337.46</v>
      </c>
      <c r="CU39" s="292">
        <f t="shared" si="10"/>
        <v>-110</v>
      </c>
      <c r="CV39" s="303">
        <f t="shared" si="11"/>
        <v>-366.05999999999949</v>
      </c>
      <c r="CW39" s="296">
        <f>10316+395</f>
        <v>10711</v>
      </c>
      <c r="CX39" s="171">
        <v>6788.02</v>
      </c>
      <c r="CY39" s="296"/>
      <c r="CZ39" s="171"/>
      <c r="DA39" s="296"/>
      <c r="DB39" s="171"/>
    </row>
    <row r="40" spans="1:106" x14ac:dyDescent="0.25">
      <c r="A40" s="131">
        <v>27</v>
      </c>
      <c r="B40" s="131" t="str">
        <f>'Скорая медицинская помощь'!B40</f>
        <v>410036</v>
      </c>
      <c r="C40" s="289" t="str">
        <f>'Скорая медицинская помощь'!C40</f>
        <v>ГБУЗ КК НИКОЛЬСКАЯ РБ</v>
      </c>
      <c r="D40" s="11">
        <f>'[1]План 2024'!$F35</f>
        <v>80</v>
      </c>
      <c r="E40" s="171">
        <f>'[1]План 2024'!$G35</f>
        <v>1317.44</v>
      </c>
      <c r="F40" s="11"/>
      <c r="G40" s="171"/>
      <c r="H40" s="12">
        <f>'[2]СВОД по МО'!$FA42</f>
        <v>102</v>
      </c>
      <c r="I40" s="12">
        <f>'[2]СВОД по МО'!$FD42</f>
        <v>1192.79457</v>
      </c>
      <c r="J40" s="11">
        <f>'[3]План 2024'!$F35</f>
        <v>102</v>
      </c>
      <c r="K40" s="45">
        <f>'[3]План 2024'!$G35</f>
        <v>1317.44</v>
      </c>
      <c r="L40" s="11"/>
      <c r="M40" s="171"/>
      <c r="N40" s="45">
        <f>'[3]План 2024'!$H35</f>
        <v>0</v>
      </c>
      <c r="O40" s="292">
        <f t="shared" si="0"/>
        <v>22</v>
      </c>
      <c r="P40" s="338">
        <f>K40-E40</f>
        <v>0</v>
      </c>
      <c r="Q40" s="339">
        <f t="shared" si="12"/>
        <v>0</v>
      </c>
      <c r="R40" s="340">
        <f t="shared" si="2"/>
        <v>0</v>
      </c>
      <c r="S40" s="296"/>
      <c r="T40" s="171"/>
      <c r="U40" s="296"/>
      <c r="V40" s="171"/>
      <c r="W40" s="332"/>
      <c r="X40" s="134"/>
      <c r="Y40" s="171"/>
      <c r="Z40" s="296"/>
      <c r="AA40" s="171"/>
      <c r="AB40" s="11">
        <f>'[1]План 2024'!$K35</f>
        <v>1508</v>
      </c>
      <c r="AC40" s="171">
        <f>'[1]План 2024'!$L35</f>
        <v>3164.54</v>
      </c>
      <c r="AD40" s="12">
        <f>'[2]СВОД по МО'!$FO42</f>
        <v>753</v>
      </c>
      <c r="AE40" s="12">
        <f>'[2]СВОД по МО'!$FR42</f>
        <v>1845.96128</v>
      </c>
      <c r="AF40" s="11">
        <f>'[3]План 2024'!$K35</f>
        <v>1508</v>
      </c>
      <c r="AG40" s="171">
        <f>'[3]План 2024'!$L35</f>
        <v>3589.16</v>
      </c>
      <c r="AH40" s="292">
        <f t="shared" si="3"/>
        <v>0</v>
      </c>
      <c r="AI40" s="303">
        <f t="shared" si="4"/>
        <v>424.61999999999989</v>
      </c>
      <c r="AJ40" s="296"/>
      <c r="AK40" s="171"/>
      <c r="AL40" s="296"/>
      <c r="AM40" s="171">
        <v>577.04</v>
      </c>
      <c r="AN40" s="296"/>
      <c r="AO40" s="171"/>
      <c r="AP40" s="296"/>
      <c r="AQ40" s="171"/>
      <c r="AR40" s="11">
        <f>'[1]План 2024'!$O35</f>
        <v>91</v>
      </c>
      <c r="AS40" s="171">
        <f>'[1]План 2024'!$P35</f>
        <v>759.43</v>
      </c>
      <c r="AT40" s="12">
        <f>'[2]СВОД по МО'!$GA42</f>
        <v>24</v>
      </c>
      <c r="AU40" s="12">
        <f>'[2]СВОД по МО'!$GD42</f>
        <v>196.09559999999999</v>
      </c>
      <c r="AV40" s="11">
        <f>'[3]План 2024'!$O35</f>
        <v>91</v>
      </c>
      <c r="AW40" s="171">
        <f>'[3]План 2024'!$P35</f>
        <v>759.43</v>
      </c>
      <c r="AX40" s="292">
        <f t="shared" si="5"/>
        <v>0</v>
      </c>
      <c r="AY40" s="303">
        <f t="shared" si="5"/>
        <v>0</v>
      </c>
      <c r="AZ40" s="134"/>
      <c r="BA40" s="171"/>
      <c r="BB40" s="134"/>
      <c r="BC40" s="171"/>
      <c r="BD40" s="134"/>
      <c r="BE40" s="171">
        <v>0</v>
      </c>
      <c r="BF40" s="134"/>
      <c r="BG40" s="171"/>
      <c r="BH40" s="11">
        <f>'[1]План 2024'!$Q35</f>
        <v>0</v>
      </c>
      <c r="BI40" s="171">
        <f>'[1]План 2024'!$R35</f>
        <v>0</v>
      </c>
      <c r="BJ40" s="12">
        <f>'[2]СВОД по МО'!$GG42</f>
        <v>0</v>
      </c>
      <c r="BK40" s="12">
        <f>'[2]СВОД по МО'!$GJ42</f>
        <v>0</v>
      </c>
      <c r="BL40" s="11">
        <f>'[3]План 2024'!$Q35</f>
        <v>0</v>
      </c>
      <c r="BM40" s="171">
        <f>'[3]План 2024'!$R35</f>
        <v>0</v>
      </c>
      <c r="BN40" s="292">
        <f t="shared" si="6"/>
        <v>0</v>
      </c>
      <c r="BO40" s="303">
        <f t="shared" si="7"/>
        <v>0</v>
      </c>
      <c r="BP40" s="296"/>
      <c r="BQ40" s="171"/>
      <c r="BR40" s="134"/>
      <c r="BS40" s="171"/>
      <c r="BT40" s="296"/>
      <c r="BU40" s="171"/>
      <c r="BV40" s="296"/>
      <c r="BW40" s="171"/>
      <c r="BX40" s="11">
        <f>'[1]План 2024'!$S35</f>
        <v>1283</v>
      </c>
      <c r="BY40" s="171">
        <f>'[1]План 2024'!$T35+'[1]План 2024'!$X35</f>
        <v>37194.06</v>
      </c>
      <c r="BZ40" s="12">
        <f>'[2]СВОД по МО'!$GP42</f>
        <v>377</v>
      </c>
      <c r="CA40" s="155">
        <f>'[2]СВОД по МО'!$GS42+CR40</f>
        <v>24134.043960000003</v>
      </c>
      <c r="CB40" s="11">
        <f>'[3]План 2024'!$S35</f>
        <v>1283</v>
      </c>
      <c r="CC40" s="171">
        <f>'[3]План 2024'!$T35+'[3]План 2024'!$X35</f>
        <v>37194.06</v>
      </c>
      <c r="CD40" s="292">
        <f t="shared" si="8"/>
        <v>0</v>
      </c>
      <c r="CE40" s="303">
        <f t="shared" si="9"/>
        <v>0</v>
      </c>
      <c r="CF40" s="296"/>
      <c r="CG40" s="171"/>
      <c r="CH40" s="134"/>
      <c r="CI40" s="171"/>
      <c r="CJ40" s="296"/>
      <c r="CK40" s="171">
        <v>0</v>
      </c>
      <c r="CL40" s="320"/>
      <c r="CM40" s="296"/>
      <c r="CN40" s="171"/>
      <c r="CO40" s="11">
        <f>'[1]План 2024'!$W35</f>
        <v>0</v>
      </c>
      <c r="CP40" s="171">
        <f>'[1]План 2024'!$X35</f>
        <v>0</v>
      </c>
      <c r="CQ40" s="12">
        <f>'[2]410036'!$GU$79</f>
        <v>0</v>
      </c>
      <c r="CR40" s="12">
        <f>'[2]410036'!$GX$79</f>
        <v>0</v>
      </c>
      <c r="CS40" s="11">
        <f>'[3]План 2024'!$W35</f>
        <v>0</v>
      </c>
      <c r="CT40" s="171">
        <f>'[3]План 2024'!$X35</f>
        <v>0</v>
      </c>
      <c r="CU40" s="292">
        <f t="shared" si="10"/>
        <v>0</v>
      </c>
      <c r="CV40" s="303">
        <f t="shared" si="11"/>
        <v>0</v>
      </c>
      <c r="CW40" s="296"/>
      <c r="CX40" s="171"/>
      <c r="CY40" s="296"/>
      <c r="CZ40" s="171"/>
      <c r="DA40" s="296"/>
      <c r="DB40" s="171"/>
    </row>
    <row r="41" spans="1:106" x14ac:dyDescent="0.25">
      <c r="A41" s="131">
        <v>28</v>
      </c>
      <c r="B41" s="131" t="str">
        <f>'Скорая медицинская помощь'!B41</f>
        <v>410037</v>
      </c>
      <c r="C41" s="289" t="str">
        <f>'Скорая медицинская помощь'!C41</f>
        <v>ГБУЗ КК "ТИГИЛЬСКАЯ РБ"</v>
      </c>
      <c r="D41" s="11">
        <f>'[1]План 2024'!$F36</f>
        <v>1884</v>
      </c>
      <c r="E41" s="171">
        <f>'[1]План 2024'!$G36</f>
        <v>17486.66</v>
      </c>
      <c r="F41" s="11">
        <v>28</v>
      </c>
      <c r="G41" s="171">
        <v>124</v>
      </c>
      <c r="H41" s="12">
        <f>'[2]СВОД по МО'!$FA43</f>
        <v>1221</v>
      </c>
      <c r="I41" s="12">
        <f>'[2]СВОД по МО'!$FD43</f>
        <v>13818.448579999998</v>
      </c>
      <c r="J41" s="11">
        <f>'[3]План 2024'!$F36</f>
        <v>1884</v>
      </c>
      <c r="K41" s="45">
        <f>'[3]План 2024'!$G36</f>
        <v>17968.66</v>
      </c>
      <c r="L41" s="11">
        <f>'[3]410037'!$V$36</f>
        <v>98</v>
      </c>
      <c r="M41" s="171">
        <f>'[3]410037'!$W$36</f>
        <v>429</v>
      </c>
      <c r="N41" s="45">
        <f>'[3]План 2024'!$H36</f>
        <v>429</v>
      </c>
      <c r="O41" s="292">
        <f t="shared" si="0"/>
        <v>0</v>
      </c>
      <c r="P41" s="338">
        <f t="shared" si="1"/>
        <v>482</v>
      </c>
      <c r="Q41" s="339">
        <f t="shared" si="12"/>
        <v>70</v>
      </c>
      <c r="R41" s="340">
        <f t="shared" si="2"/>
        <v>305</v>
      </c>
      <c r="S41" s="296"/>
      <c r="T41" s="171"/>
      <c r="U41" s="296"/>
      <c r="V41" s="171"/>
      <c r="W41" s="332"/>
      <c r="X41" s="134"/>
      <c r="Y41" s="171"/>
      <c r="Z41" s="296"/>
      <c r="AA41" s="171"/>
      <c r="AB41" s="11">
        <f>'[1]План 2024'!$K36</f>
        <v>4639</v>
      </c>
      <c r="AC41" s="171">
        <f>'[1]План 2024'!$L36</f>
        <v>8451.77</v>
      </c>
      <c r="AD41" s="12">
        <f>'[2]СВОД по МО'!$FO43</f>
        <v>2395</v>
      </c>
      <c r="AE41" s="12">
        <f>'[2]СВОД по МО'!$FR43</f>
        <v>5328.212950000001</v>
      </c>
      <c r="AF41" s="11">
        <f>'[3]План 2024'!$K36</f>
        <v>4639</v>
      </c>
      <c r="AG41" s="171">
        <f>'[3]План 2024'!$L36</f>
        <v>10950.689999999999</v>
      </c>
      <c r="AH41" s="292">
        <f t="shared" si="3"/>
        <v>0</v>
      </c>
      <c r="AI41" s="303">
        <f t="shared" si="4"/>
        <v>2498.9199999999983</v>
      </c>
      <c r="AJ41" s="296"/>
      <c r="AK41" s="171"/>
      <c r="AL41" s="296"/>
      <c r="AM41" s="171">
        <v>3395.9500000000007</v>
      </c>
      <c r="AN41" s="296"/>
      <c r="AO41" s="171"/>
      <c r="AP41" s="296"/>
      <c r="AQ41" s="171"/>
      <c r="AR41" s="11">
        <f>'[1]План 2024'!$O36</f>
        <v>131</v>
      </c>
      <c r="AS41" s="171">
        <f>'[1]План 2024'!$P36</f>
        <v>901.44999999999993</v>
      </c>
      <c r="AT41" s="12">
        <f>'[2]СВОД по МО'!$GA43</f>
        <v>3</v>
      </c>
      <c r="AU41" s="12">
        <f>'[2]СВОД по МО'!$GD43</f>
        <v>20.624580000000002</v>
      </c>
      <c r="AV41" s="11">
        <f>'[3]План 2024'!$O36</f>
        <v>131</v>
      </c>
      <c r="AW41" s="171">
        <f>'[3]План 2024'!$P36</f>
        <v>901.44999999999993</v>
      </c>
      <c r="AX41" s="292">
        <f t="shared" si="5"/>
        <v>0</v>
      </c>
      <c r="AY41" s="303">
        <f t="shared" si="5"/>
        <v>0</v>
      </c>
      <c r="AZ41" s="134"/>
      <c r="BA41" s="171"/>
      <c r="BB41" s="134"/>
      <c r="BC41" s="171"/>
      <c r="BD41" s="134"/>
      <c r="BE41" s="171">
        <v>0</v>
      </c>
      <c r="BF41" s="134"/>
      <c r="BG41" s="171"/>
      <c r="BH41" s="11">
        <f>'[1]План 2024'!$Q36</f>
        <v>225</v>
      </c>
      <c r="BI41" s="171">
        <f>'[1]План 2024'!$R36</f>
        <v>830.72</v>
      </c>
      <c r="BJ41" s="12">
        <f>'[2]СВОД по МО'!$GG43</f>
        <v>127</v>
      </c>
      <c r="BK41" s="12">
        <f>'[2]СВОД по МО'!$GJ43</f>
        <v>415.35142000000002</v>
      </c>
      <c r="BL41" s="11">
        <f>'[3]План 2024'!$Q36</f>
        <v>225</v>
      </c>
      <c r="BM41" s="171">
        <f>'[3]План 2024'!$R36</f>
        <v>830.72</v>
      </c>
      <c r="BN41" s="292">
        <f t="shared" si="6"/>
        <v>0</v>
      </c>
      <c r="BO41" s="303">
        <f t="shared" si="7"/>
        <v>0</v>
      </c>
      <c r="BP41" s="296"/>
      <c r="BQ41" s="171"/>
      <c r="BR41" s="134"/>
      <c r="BS41" s="171"/>
      <c r="BT41" s="296"/>
      <c r="BU41" s="171"/>
      <c r="BV41" s="296"/>
      <c r="BW41" s="171"/>
      <c r="BX41" s="11">
        <f>'[1]План 2024'!$S36</f>
        <v>8179</v>
      </c>
      <c r="BY41" s="171">
        <f>'[1]План 2024'!$T36+'[1]План 2024'!$X36</f>
        <v>205950.24000000002</v>
      </c>
      <c r="BZ41" s="12">
        <f>'[2]СВОД по МО'!$GP43</f>
        <v>3009</v>
      </c>
      <c r="CA41" s="155">
        <f>'[2]СВОД по МО'!$GS43+CR41</f>
        <v>124892.13540999999</v>
      </c>
      <c r="CB41" s="11">
        <f>'[3]План 2024'!$S36</f>
        <v>8179</v>
      </c>
      <c r="CC41" s="171">
        <f>'[3]План 2024'!$T36+'[3]План 2024'!$X36</f>
        <v>205950.24000000002</v>
      </c>
      <c r="CD41" s="292">
        <f t="shared" si="8"/>
        <v>0</v>
      </c>
      <c r="CE41" s="303">
        <f t="shared" si="9"/>
        <v>0</v>
      </c>
      <c r="CF41" s="296"/>
      <c r="CG41" s="171"/>
      <c r="CH41" s="134"/>
      <c r="CI41" s="171"/>
      <c r="CJ41" s="296"/>
      <c r="CK41" s="171">
        <v>0</v>
      </c>
      <c r="CL41" s="320"/>
      <c r="CM41" s="296"/>
      <c r="CN41" s="171"/>
      <c r="CO41" s="11">
        <f>'[1]План 2024'!$W36</f>
        <v>0</v>
      </c>
      <c r="CP41" s="171">
        <f>'[1]План 2024'!$X36</f>
        <v>0</v>
      </c>
      <c r="CQ41" s="12">
        <f>'[2]410037'!$GU$79</f>
        <v>0</v>
      </c>
      <c r="CR41" s="12">
        <f>'[2]410037'!$GX$79</f>
        <v>0</v>
      </c>
      <c r="CS41" s="11">
        <f>'[3]План 2024'!$W36</f>
        <v>0</v>
      </c>
      <c r="CT41" s="171">
        <f>'[3]План 2024'!$X36</f>
        <v>0</v>
      </c>
      <c r="CU41" s="292">
        <f t="shared" si="10"/>
        <v>0</v>
      </c>
      <c r="CV41" s="303">
        <f t="shared" si="11"/>
        <v>0</v>
      </c>
      <c r="CW41" s="296"/>
      <c r="CX41" s="171"/>
      <c r="CY41" s="296"/>
      <c r="CZ41" s="171"/>
      <c r="DA41" s="296"/>
      <c r="DB41" s="171"/>
    </row>
    <row r="42" spans="1:106" x14ac:dyDescent="0.25">
      <c r="A42" s="131">
        <v>29</v>
      </c>
      <c r="B42" s="131" t="str">
        <f>'Скорая медицинская помощь'!B42</f>
        <v>410038</v>
      </c>
      <c r="C42" s="289" t="str">
        <f>'Скорая медицинская помощь'!C42</f>
        <v>ГБУЗ КК КАРАГИНСКАЯ РБ</v>
      </c>
      <c r="D42" s="11">
        <f>'[1]План 2024'!$F37</f>
        <v>1933</v>
      </c>
      <c r="E42" s="171">
        <f>'[1]План 2024'!$G37</f>
        <v>17994.82</v>
      </c>
      <c r="F42" s="11">
        <v>19</v>
      </c>
      <c r="G42" s="171">
        <v>84</v>
      </c>
      <c r="H42" s="12">
        <f>'[2]СВОД по МО'!$FA44</f>
        <v>620</v>
      </c>
      <c r="I42" s="12">
        <f>'[2]СВОД по МО'!$FD44</f>
        <v>7630.9725900000003</v>
      </c>
      <c r="J42" s="11">
        <f>'[3]План 2024'!$F37</f>
        <v>1933</v>
      </c>
      <c r="K42" s="45">
        <f>'[3]План 2024'!$G37</f>
        <v>18203.82</v>
      </c>
      <c r="L42" s="11">
        <f>'[3]410038'!$V$36</f>
        <v>67</v>
      </c>
      <c r="M42" s="171">
        <f>'[3]410038'!$W$36</f>
        <v>293</v>
      </c>
      <c r="N42" s="45">
        <f>'[3]План 2024'!$H37</f>
        <v>293</v>
      </c>
      <c r="O42" s="292">
        <f t="shared" si="0"/>
        <v>0</v>
      </c>
      <c r="P42" s="338">
        <f t="shared" si="1"/>
        <v>209</v>
      </c>
      <c r="Q42" s="339">
        <f t="shared" si="12"/>
        <v>48</v>
      </c>
      <c r="R42" s="340">
        <f t="shared" si="2"/>
        <v>209</v>
      </c>
      <c r="S42" s="296">
        <v>-172</v>
      </c>
      <c r="T42" s="171"/>
      <c r="U42" s="296"/>
      <c r="V42" s="171"/>
      <c r="W42" s="332"/>
      <c r="X42" s="134"/>
      <c r="Y42" s="171"/>
      <c r="Z42" s="296"/>
      <c r="AA42" s="171"/>
      <c r="AB42" s="11">
        <f>'[1]План 2024'!$K37</f>
        <v>3755</v>
      </c>
      <c r="AC42" s="171">
        <f>'[1]План 2024'!$L37</f>
        <v>7399.76</v>
      </c>
      <c r="AD42" s="12">
        <f>'[2]СВОД по МО'!$FO44</f>
        <v>1330</v>
      </c>
      <c r="AE42" s="12">
        <f>'[2]СВОД по МО'!$FR44</f>
        <v>5951.4707000000008</v>
      </c>
      <c r="AF42" s="11">
        <f>'[3]План 2024'!$K37</f>
        <v>3755</v>
      </c>
      <c r="AG42" s="171">
        <f>'[3]План 2024'!$L37</f>
        <v>8432.9100000000017</v>
      </c>
      <c r="AH42" s="292">
        <f t="shared" si="3"/>
        <v>0</v>
      </c>
      <c r="AI42" s="303">
        <f t="shared" si="4"/>
        <v>1033.1500000000015</v>
      </c>
      <c r="AJ42" s="296">
        <v>-676</v>
      </c>
      <c r="AK42" s="171"/>
      <c r="AL42" s="296"/>
      <c r="AM42" s="171">
        <v>1404.0199999999986</v>
      </c>
      <c r="AN42" s="296"/>
      <c r="AO42" s="171"/>
      <c r="AP42" s="296"/>
      <c r="AQ42" s="171"/>
      <c r="AR42" s="11">
        <f>'[1]План 2024'!$O37</f>
        <v>432</v>
      </c>
      <c r="AS42" s="171">
        <f>'[1]План 2024'!$P37</f>
        <v>3480.33</v>
      </c>
      <c r="AT42" s="12">
        <f>'[2]СВОД по МО'!$GA44</f>
        <v>1</v>
      </c>
      <c r="AU42" s="12">
        <f>'[2]СВОД по МО'!$GD44</f>
        <v>7.88767</v>
      </c>
      <c r="AV42" s="11">
        <f>'[3]План 2024'!$O37</f>
        <v>432</v>
      </c>
      <c r="AW42" s="171">
        <f>'[3]План 2024'!$P37</f>
        <v>3480.33</v>
      </c>
      <c r="AX42" s="292">
        <f t="shared" si="5"/>
        <v>0</v>
      </c>
      <c r="AY42" s="303">
        <f t="shared" si="5"/>
        <v>0</v>
      </c>
      <c r="AZ42" s="134">
        <v>-231</v>
      </c>
      <c r="BA42" s="171">
        <v>-1896.45</v>
      </c>
      <c r="BB42" s="134"/>
      <c r="BC42" s="171"/>
      <c r="BD42" s="134"/>
      <c r="BE42" s="318">
        <v>0</v>
      </c>
      <c r="BF42" s="134"/>
      <c r="BG42" s="171"/>
      <c r="BH42" s="11">
        <f>'[1]План 2024'!$Q37</f>
        <v>85</v>
      </c>
      <c r="BI42" s="171">
        <f>'[1]План 2024'!$R37</f>
        <v>306.52</v>
      </c>
      <c r="BJ42" s="12">
        <f>'[2]СВОД по МО'!$GG44</f>
        <v>34</v>
      </c>
      <c r="BK42" s="12">
        <f>'[2]СВОД по МО'!$GJ44</f>
        <v>178.80407000000002</v>
      </c>
      <c r="BL42" s="11">
        <f>'[3]План 2024'!$Q37</f>
        <v>85</v>
      </c>
      <c r="BM42" s="171">
        <f>'[3]План 2024'!$R37</f>
        <v>306.52</v>
      </c>
      <c r="BN42" s="292">
        <f t="shared" si="6"/>
        <v>0</v>
      </c>
      <c r="BO42" s="303">
        <f t="shared" si="7"/>
        <v>0</v>
      </c>
      <c r="BP42" s="296"/>
      <c r="BQ42" s="171"/>
      <c r="BR42" s="134"/>
      <c r="BS42" s="171"/>
      <c r="BT42" s="296"/>
      <c r="BU42" s="171"/>
      <c r="BV42" s="296"/>
      <c r="BW42" s="171"/>
      <c r="BX42" s="11">
        <f>'[1]План 2024'!$S37</f>
        <v>2853</v>
      </c>
      <c r="BY42" s="171">
        <f>'[1]План 2024'!$T37+'[1]План 2024'!$X37</f>
        <v>90262.180000000008</v>
      </c>
      <c r="BZ42" s="12">
        <f>'[2]СВОД по МО'!$GP44</f>
        <v>867</v>
      </c>
      <c r="CA42" s="155">
        <f>'[2]СВОД по МО'!$GS44+CR42</f>
        <v>53062.957310000005</v>
      </c>
      <c r="CB42" s="11">
        <f>'[3]План 2024'!$S37</f>
        <v>2853</v>
      </c>
      <c r="CC42" s="171">
        <f>'[3]План 2024'!$T37+'[3]План 2024'!$X37</f>
        <v>90262.180000000008</v>
      </c>
      <c r="CD42" s="292">
        <f t="shared" si="8"/>
        <v>0</v>
      </c>
      <c r="CE42" s="303">
        <f t="shared" si="9"/>
        <v>0</v>
      </c>
      <c r="CF42" s="296">
        <v>-514</v>
      </c>
      <c r="CG42" s="171"/>
      <c r="CH42" s="134"/>
      <c r="CI42" s="171"/>
      <c r="CJ42" s="296"/>
      <c r="CK42" s="171">
        <v>0</v>
      </c>
      <c r="CL42" s="320"/>
      <c r="CM42" s="296"/>
      <c r="CN42" s="171"/>
      <c r="CO42" s="11">
        <f>'[1]План 2024'!$W37</f>
        <v>0</v>
      </c>
      <c r="CP42" s="171">
        <f>'[1]План 2024'!$X37</f>
        <v>0</v>
      </c>
      <c r="CQ42" s="12">
        <f>'[2]410038'!$GU$79</f>
        <v>0</v>
      </c>
      <c r="CR42" s="12">
        <f>'[2]410038'!$GX$79</f>
        <v>0</v>
      </c>
      <c r="CS42" s="11">
        <f>'[3]План 2024'!$W37</f>
        <v>0</v>
      </c>
      <c r="CT42" s="171">
        <f>'[3]План 2024'!$X37</f>
        <v>0</v>
      </c>
      <c r="CU42" s="292">
        <f t="shared" si="10"/>
        <v>0</v>
      </c>
      <c r="CV42" s="303">
        <f t="shared" si="11"/>
        <v>0</v>
      </c>
      <c r="CW42" s="296"/>
      <c r="CX42" s="171"/>
      <c r="CY42" s="296"/>
      <c r="CZ42" s="171"/>
      <c r="DA42" s="296"/>
      <c r="DB42" s="171"/>
    </row>
    <row r="43" spans="1:106" x14ac:dyDescent="0.25">
      <c r="A43" s="131">
        <v>30</v>
      </c>
      <c r="B43" s="131" t="str">
        <f>'Скорая медицинская помощь'!B43</f>
        <v>410039</v>
      </c>
      <c r="C43" s="289" t="str">
        <f>'Скорая медицинская помощь'!C43</f>
        <v>ГБУЗ КК "ОЛЮТОРСКАЯ РБ"</v>
      </c>
      <c r="D43" s="11">
        <f>'[1]План 2024'!$F38</f>
        <v>2129</v>
      </c>
      <c r="E43" s="171">
        <f>'[1]План 2024'!$G38</f>
        <v>19694.59</v>
      </c>
      <c r="F43" s="11">
        <v>17</v>
      </c>
      <c r="G43" s="171">
        <v>75</v>
      </c>
      <c r="H43" s="12">
        <f>'[2]СВОД по МО'!$FA45</f>
        <v>1075</v>
      </c>
      <c r="I43" s="12">
        <f>'[2]СВОД по МО'!$FD45</f>
        <v>12969.240139999998</v>
      </c>
      <c r="J43" s="11">
        <f>'[3]План 2024'!$F38</f>
        <v>2129</v>
      </c>
      <c r="K43" s="45">
        <f>'[3]План 2024'!$G38</f>
        <v>19945.019999999997</v>
      </c>
      <c r="L43" s="11">
        <f>'[3]410039'!$V$36</f>
        <v>60</v>
      </c>
      <c r="M43" s="171">
        <f>'[3]410039'!$W$36</f>
        <v>263</v>
      </c>
      <c r="N43" s="45">
        <f>'[3]План 2024'!$H38</f>
        <v>263</v>
      </c>
      <c r="O43" s="292">
        <f t="shared" si="0"/>
        <v>0</v>
      </c>
      <c r="P43" s="338">
        <f t="shared" si="1"/>
        <v>250.42999999999665</v>
      </c>
      <c r="Q43" s="339">
        <f t="shared" si="12"/>
        <v>43</v>
      </c>
      <c r="R43" s="340">
        <f t="shared" si="2"/>
        <v>188</v>
      </c>
      <c r="S43" s="296"/>
      <c r="T43" s="171"/>
      <c r="U43" s="296"/>
      <c r="V43" s="171"/>
      <c r="W43" s="332"/>
      <c r="X43" s="134"/>
      <c r="Y43" s="171"/>
      <c r="Z43" s="296"/>
      <c r="AA43" s="171"/>
      <c r="AB43" s="11">
        <f>'[1]План 2024'!$K38</f>
        <v>3341</v>
      </c>
      <c r="AC43" s="171">
        <f>'[1]План 2024'!$L38</f>
        <v>6422.4800000000014</v>
      </c>
      <c r="AD43" s="12">
        <f>'[2]СВОД по МО'!$FO45</f>
        <v>1901</v>
      </c>
      <c r="AE43" s="12">
        <f>'[2]СВОД по МО'!$FR45</f>
        <v>4174.1700200000005</v>
      </c>
      <c r="AF43" s="11">
        <f>'[3]План 2024'!$K38</f>
        <v>3341</v>
      </c>
      <c r="AG43" s="171">
        <f>'[3]План 2024'!$L38</f>
        <v>7926.57</v>
      </c>
      <c r="AH43" s="292">
        <f t="shared" si="3"/>
        <v>0</v>
      </c>
      <c r="AI43" s="303">
        <f t="shared" si="4"/>
        <v>1504.0899999999983</v>
      </c>
      <c r="AJ43" s="296"/>
      <c r="AK43" s="171"/>
      <c r="AL43" s="296"/>
      <c r="AM43" s="171">
        <v>2044.0199999999968</v>
      </c>
      <c r="AN43" s="296"/>
      <c r="AO43" s="171"/>
      <c r="AP43" s="296"/>
      <c r="AQ43" s="171"/>
      <c r="AR43" s="11">
        <f>'[1]План 2024'!$O38</f>
        <v>201</v>
      </c>
      <c r="AS43" s="171">
        <f>'[1]План 2024'!$P38</f>
        <v>1619.32</v>
      </c>
      <c r="AT43" s="12">
        <f>'[2]СВОД по МО'!$GA45</f>
        <v>46</v>
      </c>
      <c r="AU43" s="12">
        <f>'[2]СВОД по МО'!$GD45</f>
        <v>362.83281999999997</v>
      </c>
      <c r="AV43" s="11">
        <f>'[3]План 2024'!$O38</f>
        <v>201</v>
      </c>
      <c r="AW43" s="171">
        <f>'[3]План 2024'!$P38</f>
        <v>1619.3200000000002</v>
      </c>
      <c r="AX43" s="292">
        <f t="shared" si="5"/>
        <v>0</v>
      </c>
      <c r="AY43" s="303">
        <f t="shared" si="5"/>
        <v>0</v>
      </c>
      <c r="AZ43" s="134"/>
      <c r="BA43" s="171"/>
      <c r="BB43" s="134"/>
      <c r="BC43" s="171"/>
      <c r="BD43" s="134"/>
      <c r="BE43" s="171">
        <v>0</v>
      </c>
      <c r="BF43" s="134"/>
      <c r="BG43" s="171"/>
      <c r="BH43" s="11">
        <f>'[1]План 2024'!$Q38</f>
        <v>205</v>
      </c>
      <c r="BI43" s="171">
        <f>'[1]План 2024'!$R38</f>
        <v>757.35</v>
      </c>
      <c r="BJ43" s="12">
        <f>'[2]СВОД по МО'!$GG45</f>
        <v>108</v>
      </c>
      <c r="BK43" s="12">
        <f>'[2]СВОД по МО'!$GJ45</f>
        <v>441.77829000000008</v>
      </c>
      <c r="BL43" s="11">
        <f>'[3]План 2024'!$Q38</f>
        <v>205</v>
      </c>
      <c r="BM43" s="171">
        <f>'[3]План 2024'!$R38</f>
        <v>757.35</v>
      </c>
      <c r="BN43" s="292">
        <f t="shared" si="6"/>
        <v>0</v>
      </c>
      <c r="BO43" s="303">
        <f t="shared" si="7"/>
        <v>0</v>
      </c>
      <c r="BP43" s="296"/>
      <c r="BQ43" s="171"/>
      <c r="BR43" s="134"/>
      <c r="BS43" s="171"/>
      <c r="BT43" s="296"/>
      <c r="BU43" s="171"/>
      <c r="BV43" s="296"/>
      <c r="BW43" s="171"/>
      <c r="BX43" s="11">
        <f>'[1]План 2024'!$S38</f>
        <v>4453</v>
      </c>
      <c r="BY43" s="171">
        <f>'[1]План 2024'!$T38+'[1]План 2024'!$X38</f>
        <v>119563.76000000001</v>
      </c>
      <c r="BZ43" s="12">
        <f>'[2]СВОД по МО'!$GP45</f>
        <v>1838</v>
      </c>
      <c r="CA43" s="155">
        <f>'[2]СВОД по МО'!$GS45+CR43</f>
        <v>68878.037550000008</v>
      </c>
      <c r="CB43" s="11">
        <f>'[3]План 2024'!$S38</f>
        <v>4453</v>
      </c>
      <c r="CC43" s="171">
        <f>'[3]План 2024'!$T38+'[3]План 2024'!$X38</f>
        <v>119636.00000000001</v>
      </c>
      <c r="CD43" s="292">
        <f t="shared" si="8"/>
        <v>0</v>
      </c>
      <c r="CE43" s="303">
        <f t="shared" si="9"/>
        <v>72.240000000005239</v>
      </c>
      <c r="CF43" s="296"/>
      <c r="CG43" s="171"/>
      <c r="CH43" s="134"/>
      <c r="CI43" s="171"/>
      <c r="CJ43" s="296"/>
      <c r="CK43" s="171">
        <v>72.240000000005239</v>
      </c>
      <c r="CL43" s="320"/>
      <c r="CM43" s="296"/>
      <c r="CN43" s="171"/>
      <c r="CO43" s="11">
        <f>'[1]План 2024'!$W38</f>
        <v>154</v>
      </c>
      <c r="CP43" s="171">
        <f>'[1]План 2024'!$X38</f>
        <v>486.47</v>
      </c>
      <c r="CQ43" s="12">
        <f>'[2]410039'!$GU$79</f>
        <v>121</v>
      </c>
      <c r="CR43" s="12">
        <f>'[2]410039'!$GX$79</f>
        <v>311.30572000000001</v>
      </c>
      <c r="CS43" s="11">
        <f>'[3]План 2024'!$W38</f>
        <v>176</v>
      </c>
      <c r="CT43" s="171">
        <f>'[3]План 2024'!$X38</f>
        <v>558.71</v>
      </c>
      <c r="CU43" s="292">
        <f t="shared" si="10"/>
        <v>22</v>
      </c>
      <c r="CV43" s="303">
        <f t="shared" si="11"/>
        <v>72.240000000000009</v>
      </c>
      <c r="CW43" s="296"/>
      <c r="CX43" s="171"/>
      <c r="CY43" s="296"/>
      <c r="CZ43" s="171"/>
      <c r="DA43" s="296"/>
      <c r="DB43" s="171"/>
    </row>
    <row r="44" spans="1:106" x14ac:dyDescent="0.25">
      <c r="A44" s="131">
        <v>31</v>
      </c>
      <c r="B44" s="131" t="str">
        <f>'Скорая медицинская помощь'!B44</f>
        <v>410040</v>
      </c>
      <c r="C44" s="289" t="str">
        <f>'Скорая медицинская помощь'!C44</f>
        <v>ГБУЗ КК "ПЕНЖИНСКАЯ РБ"</v>
      </c>
      <c r="D44" s="11">
        <f>'[1]План 2024'!$F39</f>
        <v>431</v>
      </c>
      <c r="E44" s="171">
        <f>'[1]План 2024'!$G39</f>
        <v>3692.5699999999997</v>
      </c>
      <c r="F44" s="11">
        <v>0</v>
      </c>
      <c r="G44" s="171">
        <v>0</v>
      </c>
      <c r="H44" s="12">
        <f>'[2]СВОД по МО'!$FA46</f>
        <v>314</v>
      </c>
      <c r="I44" s="12">
        <f>'[2]СВОД по МО'!$FD46</f>
        <v>2869.3970400000003</v>
      </c>
      <c r="J44" s="11">
        <f>'[3]План 2024'!$F39</f>
        <v>431</v>
      </c>
      <c r="K44" s="45">
        <f>'[3]План 2024'!$G39</f>
        <v>3692.5699999999997</v>
      </c>
      <c r="L44" s="11">
        <f>'[3]410040'!$V$36</f>
        <v>0</v>
      </c>
      <c r="M44" s="171">
        <f>'[3]410040'!$W$36</f>
        <v>0</v>
      </c>
      <c r="N44" s="45">
        <f>'[3]План 2024'!$H39</f>
        <v>0</v>
      </c>
      <c r="O44" s="292">
        <f t="shared" si="0"/>
        <v>0</v>
      </c>
      <c r="P44" s="338">
        <f t="shared" si="1"/>
        <v>0</v>
      </c>
      <c r="Q44" s="339">
        <f t="shared" si="12"/>
        <v>0</v>
      </c>
      <c r="R44" s="340">
        <f t="shared" si="2"/>
        <v>0</v>
      </c>
      <c r="S44" s="296"/>
      <c r="T44" s="171"/>
      <c r="U44" s="296"/>
      <c r="V44" s="171"/>
      <c r="W44" s="332"/>
      <c r="X44" s="134"/>
      <c r="Y44" s="171"/>
      <c r="Z44" s="296"/>
      <c r="AA44" s="171"/>
      <c r="AB44" s="11">
        <f>'[1]План 2024'!$K39</f>
        <v>885</v>
      </c>
      <c r="AC44" s="171">
        <f>'[1]План 2024'!$L39</f>
        <v>1648.56</v>
      </c>
      <c r="AD44" s="12">
        <f>'[2]СВОД по МО'!$FO46</f>
        <v>303</v>
      </c>
      <c r="AE44" s="12">
        <f>'[2]СВОД по МО'!$FR46</f>
        <v>1250.26965</v>
      </c>
      <c r="AF44" s="11">
        <f>'[3]План 2024'!$K39</f>
        <v>885</v>
      </c>
      <c r="AG44" s="171">
        <f>'[3]План 2024'!$L39</f>
        <v>9484.4000000000015</v>
      </c>
      <c r="AH44" s="292">
        <f t="shared" si="3"/>
        <v>0</v>
      </c>
      <c r="AI44" s="303">
        <f>AG44-AC44</f>
        <v>7835.840000000002</v>
      </c>
      <c r="AJ44" s="296"/>
      <c r="AK44" s="171"/>
      <c r="AL44" s="296"/>
      <c r="AM44" s="171">
        <v>8208.8900000000012</v>
      </c>
      <c r="AN44" s="296"/>
      <c r="AO44" s="171"/>
      <c r="AP44" s="296"/>
      <c r="AQ44" s="171"/>
      <c r="AR44" s="11">
        <f>'[1]План 2024'!$O39</f>
        <v>466</v>
      </c>
      <c r="AS44" s="171">
        <f>'[1]План 2024'!$P39</f>
        <v>3754.25</v>
      </c>
      <c r="AT44" s="12">
        <f>'[2]СВОД по МО'!$GA46</f>
        <v>229</v>
      </c>
      <c r="AU44" s="12">
        <f>'[2]СВОД по МО'!$GD46</f>
        <v>1806.2764300000001</v>
      </c>
      <c r="AV44" s="11">
        <f>'[3]План 2024'!$O39</f>
        <v>466</v>
      </c>
      <c r="AW44" s="171">
        <f>'[3]План 2024'!$P39</f>
        <v>3840.25</v>
      </c>
      <c r="AX44" s="292">
        <f t="shared" si="5"/>
        <v>0</v>
      </c>
      <c r="AY44" s="303">
        <f t="shared" si="5"/>
        <v>86</v>
      </c>
      <c r="AZ44" s="134"/>
      <c r="BA44" s="171"/>
      <c r="BB44" s="134"/>
      <c r="BC44" s="171"/>
      <c r="BD44" s="134"/>
      <c r="BE44" s="171">
        <v>0</v>
      </c>
      <c r="BF44" s="134"/>
      <c r="BG44" s="171"/>
      <c r="BH44" s="11">
        <f>'[1]План 2024'!$Q39</f>
        <v>1628</v>
      </c>
      <c r="BI44" s="171">
        <f>'[1]План 2024'!$R39</f>
        <v>6014.52</v>
      </c>
      <c r="BJ44" s="12">
        <f>'[2]СВОД по МО'!$GG46</f>
        <v>851</v>
      </c>
      <c r="BK44" s="12">
        <f>'[2]СВОД по МО'!$GJ46</f>
        <v>3742.8962799999999</v>
      </c>
      <c r="BL44" s="11">
        <f>'[3]План 2024'!$Q39</f>
        <v>1628</v>
      </c>
      <c r="BM44" s="171">
        <f>'[3]План 2024'!$R39</f>
        <v>6014.52</v>
      </c>
      <c r="BN44" s="292">
        <f t="shared" si="6"/>
        <v>0</v>
      </c>
      <c r="BO44" s="303">
        <f t="shared" si="7"/>
        <v>0</v>
      </c>
      <c r="BP44" s="296"/>
      <c r="BQ44" s="171"/>
      <c r="BR44" s="134"/>
      <c r="BS44" s="171"/>
      <c r="BT44" s="296"/>
      <c r="BU44" s="171"/>
      <c r="BV44" s="296"/>
      <c r="BW44" s="171"/>
      <c r="BX44" s="11">
        <f>'[1]План 2024'!$S39</f>
        <v>2660</v>
      </c>
      <c r="BY44" s="171">
        <f>'[1]План 2024'!$T39+'[1]План 2024'!$X39</f>
        <v>61141.89</v>
      </c>
      <c r="BZ44" s="12">
        <f>'[2]СВОД по МО'!$GP46</f>
        <v>1427</v>
      </c>
      <c r="CA44" s="155">
        <f>'[2]СВОД по МО'!$GS46+CR44</f>
        <v>36546.176120000004</v>
      </c>
      <c r="CB44" s="11">
        <f>'[3]План 2024'!$S39</f>
        <v>2660</v>
      </c>
      <c r="CC44" s="171">
        <f>'[3]План 2024'!$T39+'[3]План 2024'!$X39</f>
        <v>62205.81</v>
      </c>
      <c r="CD44" s="292">
        <f t="shared" si="8"/>
        <v>0</v>
      </c>
      <c r="CE44" s="303">
        <f t="shared" si="9"/>
        <v>1063.9199999999983</v>
      </c>
      <c r="CF44" s="296"/>
      <c r="CG44" s="171"/>
      <c r="CH44" s="134"/>
      <c r="CI44" s="171"/>
      <c r="CJ44" s="296"/>
      <c r="CK44" s="171">
        <v>1063.9199999999983</v>
      </c>
      <c r="CL44" s="320"/>
      <c r="CM44" s="296"/>
      <c r="CN44" s="171"/>
      <c r="CO44" s="11">
        <f>'[1]План 2024'!$W39</f>
        <v>0</v>
      </c>
      <c r="CP44" s="171">
        <f>'[1]План 2024'!$X39</f>
        <v>0</v>
      </c>
      <c r="CQ44" s="12">
        <f>'[2]410040'!$GU$79</f>
        <v>0</v>
      </c>
      <c r="CR44" s="12">
        <f>'[2]410040'!$GX$79</f>
        <v>0</v>
      </c>
      <c r="CS44" s="11">
        <f>'[3]План 2024'!$W39</f>
        <v>0</v>
      </c>
      <c r="CT44" s="171">
        <f>'[3]План 2024'!$X39</f>
        <v>0</v>
      </c>
      <c r="CU44" s="292">
        <f t="shared" si="10"/>
        <v>0</v>
      </c>
      <c r="CV44" s="303">
        <f t="shared" si="11"/>
        <v>0</v>
      </c>
      <c r="CW44" s="296"/>
      <c r="CX44" s="171"/>
      <c r="CY44" s="296"/>
      <c r="CZ44" s="171"/>
      <c r="DA44" s="296"/>
      <c r="DB44" s="171"/>
    </row>
    <row r="45" spans="1:106" x14ac:dyDescent="0.25">
      <c r="A45" s="131">
        <v>32</v>
      </c>
      <c r="B45" s="131" t="str">
        <f>'Скорая медицинская помощь'!B45</f>
        <v>410041</v>
      </c>
      <c r="C45" s="289" t="str">
        <f>'Скорая медицинская помощь'!C45</f>
        <v>ФИЛИАЛ №2 ФГКУ "1477 ВМКГ" МИНОБОРОНЫ РОССИИ</v>
      </c>
      <c r="D45" s="11">
        <f>'[1]План 2024'!$F40</f>
        <v>0</v>
      </c>
      <c r="E45" s="171">
        <f>'[1]План 2024'!$G40</f>
        <v>0</v>
      </c>
      <c r="F45" s="11">
        <v>0</v>
      </c>
      <c r="G45" s="171">
        <v>0</v>
      </c>
      <c r="H45" s="12"/>
      <c r="I45" s="12"/>
      <c r="J45" s="11">
        <f>'[3]План 2024'!$F40</f>
        <v>0</v>
      </c>
      <c r="K45" s="45">
        <f>'[3]План 2024'!$G40</f>
        <v>0</v>
      </c>
      <c r="L45" s="11">
        <f>'[3]410041'!$V$36</f>
        <v>0</v>
      </c>
      <c r="M45" s="171">
        <f>'[3]410041'!$W$36</f>
        <v>0</v>
      </c>
      <c r="N45" s="45">
        <f>'[3]План 2024'!$H40</f>
        <v>0</v>
      </c>
      <c r="O45" s="292">
        <f t="shared" si="0"/>
        <v>0</v>
      </c>
      <c r="P45" s="338">
        <f t="shared" si="1"/>
        <v>0</v>
      </c>
      <c r="Q45" s="339">
        <f t="shared" si="12"/>
        <v>0</v>
      </c>
      <c r="R45" s="340">
        <f t="shared" si="2"/>
        <v>0</v>
      </c>
      <c r="S45" s="296"/>
      <c r="T45" s="171"/>
      <c r="U45" s="296"/>
      <c r="V45" s="171"/>
      <c r="W45" s="332"/>
      <c r="X45" s="134"/>
      <c r="Y45" s="171"/>
      <c r="Z45" s="296"/>
      <c r="AA45" s="171"/>
      <c r="AB45" s="11">
        <f>'[1]План 2024'!$K40</f>
        <v>0</v>
      </c>
      <c r="AC45" s="171">
        <f>'[1]План 2024'!$L40</f>
        <v>0</v>
      </c>
      <c r="AD45" s="12"/>
      <c r="AE45" s="12"/>
      <c r="AF45" s="11">
        <f>'[3]План 2024'!$K40</f>
        <v>0</v>
      </c>
      <c r="AG45" s="171">
        <f>'[3]План 2024'!$L40</f>
        <v>0</v>
      </c>
      <c r="AH45" s="292">
        <f t="shared" si="3"/>
        <v>0</v>
      </c>
      <c r="AI45" s="303">
        <f t="shared" si="4"/>
        <v>0</v>
      </c>
      <c r="AJ45" s="296"/>
      <c r="AK45" s="171"/>
      <c r="AL45" s="296"/>
      <c r="AM45" s="171">
        <v>0</v>
      </c>
      <c r="AN45" s="296"/>
      <c r="AO45" s="171"/>
      <c r="AP45" s="296"/>
      <c r="AQ45" s="171"/>
      <c r="AR45" s="11">
        <f>'[1]План 2024'!$O40</f>
        <v>0</v>
      </c>
      <c r="AS45" s="171">
        <f>'[1]План 2024'!$P40</f>
        <v>0</v>
      </c>
      <c r="AT45" s="12"/>
      <c r="AU45" s="12"/>
      <c r="AV45" s="11">
        <f>'[3]План 2024'!$O40</f>
        <v>0</v>
      </c>
      <c r="AW45" s="171">
        <f>'[3]План 2024'!$P40</f>
        <v>0</v>
      </c>
      <c r="AX45" s="292">
        <f t="shared" si="5"/>
        <v>0</v>
      </c>
      <c r="AY45" s="303">
        <f t="shared" si="5"/>
        <v>0</v>
      </c>
      <c r="AZ45" s="134"/>
      <c r="BA45" s="171"/>
      <c r="BB45" s="134"/>
      <c r="BC45" s="171"/>
      <c r="BD45" s="134"/>
      <c r="BE45" s="171">
        <v>0</v>
      </c>
      <c r="BF45" s="134"/>
      <c r="BG45" s="171"/>
      <c r="BH45" s="11">
        <f>'[1]План 2024'!$Q40</f>
        <v>0</v>
      </c>
      <c r="BI45" s="171">
        <f>'[1]План 2024'!$R40</f>
        <v>0</v>
      </c>
      <c r="BJ45" s="12"/>
      <c r="BK45" s="12"/>
      <c r="BL45" s="11">
        <f>'[3]План 2024'!$Q40</f>
        <v>0</v>
      </c>
      <c r="BM45" s="171">
        <f>'[3]План 2024'!$R40</f>
        <v>0</v>
      </c>
      <c r="BN45" s="292">
        <f t="shared" si="6"/>
        <v>0</v>
      </c>
      <c r="BO45" s="303">
        <f t="shared" si="7"/>
        <v>0</v>
      </c>
      <c r="BP45" s="296"/>
      <c r="BQ45" s="171"/>
      <c r="BR45" s="134"/>
      <c r="BS45" s="171"/>
      <c r="BT45" s="296"/>
      <c r="BU45" s="171"/>
      <c r="BV45" s="296"/>
      <c r="BW45" s="171"/>
      <c r="BX45" s="11">
        <f>'[1]План 2024'!$S40</f>
        <v>0</v>
      </c>
      <c r="BY45" s="171">
        <f>'[1]План 2024'!$T40+'[1]План 2024'!$X40</f>
        <v>0</v>
      </c>
      <c r="BZ45" s="12"/>
      <c r="CA45" s="155"/>
      <c r="CB45" s="11">
        <f>'[3]План 2024'!$S40</f>
        <v>0</v>
      </c>
      <c r="CC45" s="171">
        <f>'[3]План 2024'!$T40+'[3]План 2024'!$X40</f>
        <v>0</v>
      </c>
      <c r="CD45" s="292">
        <f t="shared" si="8"/>
        <v>0</v>
      </c>
      <c r="CE45" s="303">
        <f t="shared" si="9"/>
        <v>0</v>
      </c>
      <c r="CF45" s="296"/>
      <c r="CG45" s="171"/>
      <c r="CH45" s="134"/>
      <c r="CI45" s="171"/>
      <c r="CJ45" s="296"/>
      <c r="CK45" s="171">
        <v>0</v>
      </c>
      <c r="CL45" s="320"/>
      <c r="CM45" s="296"/>
      <c r="CN45" s="171"/>
      <c r="CO45" s="11">
        <f>'[1]План 2024'!$W40</f>
        <v>0</v>
      </c>
      <c r="CP45" s="171">
        <f>'[1]План 2024'!$X40</f>
        <v>0</v>
      </c>
      <c r="CQ45" s="12"/>
      <c r="CR45" s="12"/>
      <c r="CS45" s="11">
        <f>'[3]План 2024'!$W40</f>
        <v>0</v>
      </c>
      <c r="CT45" s="171">
        <f>'[3]План 2024'!$X40</f>
        <v>0</v>
      </c>
      <c r="CU45" s="292">
        <f t="shared" si="10"/>
        <v>0</v>
      </c>
      <c r="CV45" s="303">
        <f t="shared" si="11"/>
        <v>0</v>
      </c>
      <c r="CW45" s="296"/>
      <c r="CX45" s="171"/>
      <c r="CY45" s="296"/>
      <c r="CZ45" s="171"/>
      <c r="DA45" s="296"/>
      <c r="DB45" s="171"/>
    </row>
    <row r="46" spans="1:106" x14ac:dyDescent="0.25">
      <c r="A46" s="131">
        <v>33</v>
      </c>
      <c r="B46" s="131" t="str">
        <f>'Скорая медицинская помощь'!B46</f>
        <v>410042</v>
      </c>
      <c r="C46" s="289" t="str">
        <f>'Скорая медицинская помощь'!C46</f>
        <v>Камчатская больница ФГБУЗ ДВОМЦ ФМБА России</v>
      </c>
      <c r="D46" s="11">
        <f>'[1]План 2024'!$F41</f>
        <v>2511</v>
      </c>
      <c r="E46" s="171">
        <f>'[1]План 2024'!$G41</f>
        <v>22926.879999999997</v>
      </c>
      <c r="F46" s="11">
        <v>69</v>
      </c>
      <c r="G46" s="171">
        <v>295</v>
      </c>
      <c r="H46" s="12">
        <f>'[2]СВОД по МО'!$FA47</f>
        <v>1147</v>
      </c>
      <c r="I46" s="12">
        <f>'[2]СВОД по МО'!$FD47</f>
        <v>12647.63221</v>
      </c>
      <c r="J46" s="11">
        <f>'[3]План 2024'!$F41</f>
        <v>2511</v>
      </c>
      <c r="K46" s="45">
        <f>'[3]План 2024'!$G41</f>
        <v>23652.879999999997</v>
      </c>
      <c r="L46" s="11">
        <f>'[3]410042'!$V$36</f>
        <v>242</v>
      </c>
      <c r="M46" s="171">
        <f>'[3]410042'!$W$36</f>
        <v>1021</v>
      </c>
      <c r="N46" s="45">
        <f>'[3]План 2024'!$H41</f>
        <v>1021</v>
      </c>
      <c r="O46" s="292">
        <f t="shared" ref="O46:O55" si="20">J46-D46</f>
        <v>0</v>
      </c>
      <c r="P46" s="338">
        <f t="shared" ref="P46:P56" si="21">K46-E46</f>
        <v>726</v>
      </c>
      <c r="Q46" s="339">
        <f t="shared" si="12"/>
        <v>173</v>
      </c>
      <c r="R46" s="340">
        <f t="shared" si="2"/>
        <v>726</v>
      </c>
      <c r="S46" s="296"/>
      <c r="T46" s="171"/>
      <c r="U46" s="296"/>
      <c r="V46" s="171"/>
      <c r="W46" s="332"/>
      <c r="X46" s="134"/>
      <c r="Y46" s="171"/>
      <c r="Z46" s="296"/>
      <c r="AA46" s="171"/>
      <c r="AB46" s="11">
        <f>'[1]План 2024'!$K41</f>
        <v>7774</v>
      </c>
      <c r="AC46" s="171">
        <f>'[1]План 2024'!$L41</f>
        <v>8803.3200000000015</v>
      </c>
      <c r="AD46" s="12">
        <f>'[2]СВОД по МО'!$FO47</f>
        <v>3696</v>
      </c>
      <c r="AE46" s="12">
        <f>'[2]СВОД по МО'!$FR47</f>
        <v>4782.9149199999993</v>
      </c>
      <c r="AF46" s="11">
        <f>'[3]План 2024'!$K41</f>
        <v>7774</v>
      </c>
      <c r="AG46" s="171">
        <f>'[3]План 2024'!$L41</f>
        <v>9343.4500000000007</v>
      </c>
      <c r="AH46" s="292">
        <f t="shared" si="3"/>
        <v>0</v>
      </c>
      <c r="AI46" s="303">
        <f t="shared" si="4"/>
        <v>540.1299999999992</v>
      </c>
      <c r="AJ46" s="296"/>
      <c r="AK46" s="171"/>
      <c r="AL46" s="296"/>
      <c r="AM46" s="171">
        <v>734.01999999999862</v>
      </c>
      <c r="AN46" s="296"/>
      <c r="AO46" s="171"/>
      <c r="AP46" s="296"/>
      <c r="AQ46" s="171"/>
      <c r="AR46" s="11">
        <f>'[1]План 2024'!$O41</f>
        <v>942</v>
      </c>
      <c r="AS46" s="171">
        <f>'[1]План 2024'!$P41</f>
        <v>5862.0700000000006</v>
      </c>
      <c r="AT46" s="12">
        <f>'[2]СВОД по МО'!$GA47</f>
        <v>554</v>
      </c>
      <c r="AU46" s="12">
        <f>'[2]СВОД по МО'!$GD47</f>
        <v>4214.1616599999998</v>
      </c>
      <c r="AV46" s="11">
        <f>'[3]План 2024'!$O41</f>
        <v>942</v>
      </c>
      <c r="AW46" s="171">
        <f>'[3]План 2024'!$P41</f>
        <v>7065.6799999999994</v>
      </c>
      <c r="AX46" s="292">
        <f t="shared" ref="AX46:AY70" si="22">AV46-AR46</f>
        <v>0</v>
      </c>
      <c r="AY46" s="303">
        <f t="shared" si="22"/>
        <v>1203.6099999999988</v>
      </c>
      <c r="AZ46" s="134"/>
      <c r="BA46" s="171"/>
      <c r="BB46" s="134"/>
      <c r="BC46" s="171"/>
      <c r="BD46" s="134"/>
      <c r="BE46" s="171">
        <v>663.60999999999876</v>
      </c>
      <c r="BF46" s="134"/>
      <c r="BG46" s="171"/>
      <c r="BH46" s="11">
        <f>'[1]План 2024'!$Q41</f>
        <v>305</v>
      </c>
      <c r="BI46" s="171">
        <f>'[1]План 2024'!$R41</f>
        <v>1086.67</v>
      </c>
      <c r="BJ46" s="12">
        <f>'[2]СВОД по МО'!$GG47</f>
        <v>114</v>
      </c>
      <c r="BK46" s="12">
        <f>'[2]СВОД по МО'!$GJ47</f>
        <v>407.16528</v>
      </c>
      <c r="BL46" s="11">
        <f>'[3]План 2024'!$Q41</f>
        <v>305</v>
      </c>
      <c r="BM46" s="171">
        <f>'[3]План 2024'!$R41</f>
        <v>1086.67</v>
      </c>
      <c r="BN46" s="292">
        <f t="shared" ref="BN46:BN63" si="23">BL46-BH46</f>
        <v>0</v>
      </c>
      <c r="BO46" s="303">
        <f t="shared" ref="BO46:BO63" si="24">BM46-BI46</f>
        <v>0</v>
      </c>
      <c r="BP46" s="296"/>
      <c r="BQ46" s="171"/>
      <c r="BR46" s="134"/>
      <c r="BS46" s="171"/>
      <c r="BT46" s="296"/>
      <c r="BU46" s="171"/>
      <c r="BV46" s="296"/>
      <c r="BW46" s="171"/>
      <c r="BX46" s="11">
        <f>'[1]План 2024'!$S41</f>
        <v>5260</v>
      </c>
      <c r="BY46" s="171">
        <f>'[1]План 2024'!$T41+'[1]План 2024'!$X41</f>
        <v>24775.74</v>
      </c>
      <c r="BZ46" s="12">
        <f>'[2]СВОД по МО'!$GP47</f>
        <v>2354</v>
      </c>
      <c r="CA46" s="155">
        <f>'[2]СВОД по МО'!$GS47+CR46</f>
        <v>12097.12457</v>
      </c>
      <c r="CB46" s="11">
        <f>'[3]План 2024'!$S41</f>
        <v>5260</v>
      </c>
      <c r="CC46" s="171">
        <f>'[3]План 2024'!$T41+'[3]План 2024'!$X41</f>
        <v>24882.48</v>
      </c>
      <c r="CD46" s="292">
        <f t="shared" ref="CD46:CD63" si="25">CB46-BX46</f>
        <v>0</v>
      </c>
      <c r="CE46" s="303">
        <f t="shared" ref="CE46:CE63" si="26">CC46-BY46</f>
        <v>106.73999999999796</v>
      </c>
      <c r="CF46" s="296"/>
      <c r="CG46" s="171"/>
      <c r="CH46" s="134"/>
      <c r="CI46" s="171"/>
      <c r="CJ46" s="296"/>
      <c r="CK46" s="171">
        <v>106.73999999999796</v>
      </c>
      <c r="CL46" s="320"/>
      <c r="CM46" s="296"/>
      <c r="CN46" s="171"/>
      <c r="CO46" s="11">
        <f>'[1]План 2024'!$W41</f>
        <v>351</v>
      </c>
      <c r="CP46" s="171">
        <f>'[1]План 2024'!$X41</f>
        <v>1120.3800000000001</v>
      </c>
      <c r="CQ46" s="12">
        <f>'[2]410042'!$GU$79</f>
        <v>203</v>
      </c>
      <c r="CR46" s="12">
        <f>'[2]410042'!$GX$79</f>
        <v>688.81731000000013</v>
      </c>
      <c r="CS46" s="11">
        <f>'[3]План 2024'!$W41</f>
        <v>341</v>
      </c>
      <c r="CT46" s="171">
        <f>'[3]План 2024'!$X41</f>
        <v>1227.1200000000001</v>
      </c>
      <c r="CU46" s="292">
        <f t="shared" ref="CU46:CU63" si="27">CS46-CO46</f>
        <v>-10</v>
      </c>
      <c r="CV46" s="303">
        <f t="shared" ref="CV46:CV63" si="28">CT46-CP46</f>
        <v>106.74000000000001</v>
      </c>
      <c r="CW46" s="296"/>
      <c r="CX46" s="171"/>
      <c r="CY46" s="296"/>
      <c r="CZ46" s="171"/>
      <c r="DA46" s="296"/>
      <c r="DB46" s="171"/>
    </row>
    <row r="47" spans="1:106" x14ac:dyDescent="0.25">
      <c r="A47" s="131">
        <v>34</v>
      </c>
      <c r="B47" s="131" t="str">
        <f>'Скорая медицинская помощь'!B47</f>
        <v>410043</v>
      </c>
      <c r="C47" s="289" t="str">
        <f>'Скорая медицинская помощь'!C47</f>
        <v>ФКУЗ "МСЧ МВД РОССИИ ПО КАМЧАТСКОМУ КРАЮ"</v>
      </c>
      <c r="D47" s="11">
        <f>'[1]План 2024'!$F42</f>
        <v>1513</v>
      </c>
      <c r="E47" s="171">
        <f>'[1]План 2024'!$G42</f>
        <v>14358.940000000002</v>
      </c>
      <c r="F47" s="11">
        <v>29</v>
      </c>
      <c r="G47" s="171">
        <v>124</v>
      </c>
      <c r="H47" s="12">
        <f>'[2]СВОД по МО'!$FA48</f>
        <v>156</v>
      </c>
      <c r="I47" s="12">
        <f>'[2]СВОД по МО'!$FD48</f>
        <v>1943.0096299999998</v>
      </c>
      <c r="J47" s="11">
        <f>'[3]План 2024'!$F42</f>
        <v>1513</v>
      </c>
      <c r="K47" s="45">
        <f>'[3]План 2024'!$G42</f>
        <v>14660.940000000002</v>
      </c>
      <c r="L47" s="11">
        <f>'[3]410043'!$V$36</f>
        <v>101</v>
      </c>
      <c r="M47" s="171">
        <f>'[3]410043'!$W$36</f>
        <v>426</v>
      </c>
      <c r="N47" s="45">
        <f>'[3]План 2024'!$H42</f>
        <v>426</v>
      </c>
      <c r="O47" s="292">
        <f t="shared" si="20"/>
        <v>0</v>
      </c>
      <c r="P47" s="338">
        <f t="shared" si="21"/>
        <v>302</v>
      </c>
      <c r="Q47" s="339">
        <f t="shared" si="12"/>
        <v>72</v>
      </c>
      <c r="R47" s="340">
        <f t="shared" si="2"/>
        <v>302</v>
      </c>
      <c r="S47" s="296"/>
      <c r="T47" s="171"/>
      <c r="U47" s="296"/>
      <c r="V47" s="171"/>
      <c r="W47" s="332"/>
      <c r="X47" s="134"/>
      <c r="Y47" s="171"/>
      <c r="Z47" s="296"/>
      <c r="AA47" s="171"/>
      <c r="AB47" s="11">
        <f>'[1]План 2024'!$K42</f>
        <v>1837</v>
      </c>
      <c r="AC47" s="171">
        <f>'[1]План 2024'!$L42</f>
        <v>1018.7299999999999</v>
      </c>
      <c r="AD47" s="12">
        <f>'[2]СВОД по МО'!$FO48</f>
        <v>894</v>
      </c>
      <c r="AE47" s="12">
        <f>'[2]СВОД по МО'!$FR48</f>
        <v>654.37643000000003</v>
      </c>
      <c r="AF47" s="11">
        <f>'[3]План 2024'!$K42</f>
        <v>1837</v>
      </c>
      <c r="AG47" s="171">
        <f>'[3]План 2024'!$L42</f>
        <v>1365.78</v>
      </c>
      <c r="AH47" s="292">
        <f t="shared" si="3"/>
        <v>0</v>
      </c>
      <c r="AI47" s="303">
        <f t="shared" si="4"/>
        <v>347.05000000000007</v>
      </c>
      <c r="AJ47" s="296"/>
      <c r="AK47" s="171"/>
      <c r="AL47" s="296"/>
      <c r="AM47" s="171">
        <v>471.62000000000023</v>
      </c>
      <c r="AN47" s="296"/>
      <c r="AO47" s="171"/>
      <c r="AP47" s="296"/>
      <c r="AQ47" s="171"/>
      <c r="AR47" s="11">
        <f>'[1]План 2024'!$O42</f>
        <v>199</v>
      </c>
      <c r="AS47" s="171">
        <f>'[1]План 2024'!$P42</f>
        <v>1546.12</v>
      </c>
      <c r="AT47" s="12">
        <f>'[2]СВОД по МО'!$GA48</f>
        <v>0</v>
      </c>
      <c r="AU47" s="12">
        <f>'[2]СВОД по МО'!$GD48</f>
        <v>0</v>
      </c>
      <c r="AV47" s="11">
        <f>'[3]План 2024'!$O42</f>
        <v>199</v>
      </c>
      <c r="AW47" s="171">
        <f>'[3]План 2024'!$P42</f>
        <v>1546.12</v>
      </c>
      <c r="AX47" s="292">
        <f t="shared" si="22"/>
        <v>0</v>
      </c>
      <c r="AY47" s="303">
        <f t="shared" si="22"/>
        <v>0</v>
      </c>
      <c r="AZ47" s="134"/>
      <c r="BA47" s="171"/>
      <c r="BB47" s="134"/>
      <c r="BC47" s="171"/>
      <c r="BD47" s="134"/>
      <c r="BE47" s="171">
        <v>0</v>
      </c>
      <c r="BF47" s="134"/>
      <c r="BG47" s="171"/>
      <c r="BH47" s="11">
        <f>'[1]План 2024'!$Q42</f>
        <v>0</v>
      </c>
      <c r="BI47" s="171">
        <f>'[1]План 2024'!$R42</f>
        <v>0</v>
      </c>
      <c r="BJ47" s="12">
        <f>'[2]СВОД по МО'!$GG48</f>
        <v>0</v>
      </c>
      <c r="BK47" s="12">
        <f>'[2]СВОД по МО'!$GJ48</f>
        <v>0</v>
      </c>
      <c r="BL47" s="11">
        <f>'[3]План 2024'!$Q42</f>
        <v>0</v>
      </c>
      <c r="BM47" s="171">
        <f>'[3]План 2024'!$R42</f>
        <v>0</v>
      </c>
      <c r="BN47" s="292">
        <f t="shared" si="23"/>
        <v>0</v>
      </c>
      <c r="BO47" s="303">
        <f t="shared" si="24"/>
        <v>0</v>
      </c>
      <c r="BP47" s="296"/>
      <c r="BQ47" s="171"/>
      <c r="BR47" s="134"/>
      <c r="BS47" s="171"/>
      <c r="BT47" s="296"/>
      <c r="BU47" s="171"/>
      <c r="BV47" s="296"/>
      <c r="BW47" s="171"/>
      <c r="BX47" s="11">
        <f>'[1]План 2024'!$S42</f>
        <v>1191</v>
      </c>
      <c r="BY47" s="171">
        <f>'[1]План 2024'!$T42+'[1]План 2024'!$X42</f>
        <v>20619.86</v>
      </c>
      <c r="BZ47" s="12">
        <f>'[2]СВОД по МО'!$GP48</f>
        <v>788</v>
      </c>
      <c r="CA47" s="155">
        <f>'[2]СВОД по МО'!$GS48+CR47</f>
        <v>8952.1505599999982</v>
      </c>
      <c r="CB47" s="11">
        <f>'[3]План 2024'!$S42</f>
        <v>1191</v>
      </c>
      <c r="CC47" s="171">
        <f>'[3]План 2024'!$T42+'[3]План 2024'!$X42</f>
        <v>20619.86</v>
      </c>
      <c r="CD47" s="292">
        <f t="shared" si="25"/>
        <v>0</v>
      </c>
      <c r="CE47" s="303">
        <f t="shared" si="26"/>
        <v>0</v>
      </c>
      <c r="CF47" s="296"/>
      <c r="CG47" s="171"/>
      <c r="CH47" s="134"/>
      <c r="CI47" s="171"/>
      <c r="CJ47" s="296"/>
      <c r="CK47" s="171">
        <v>0</v>
      </c>
      <c r="CL47" s="320"/>
      <c r="CM47" s="296"/>
      <c r="CN47" s="171"/>
      <c r="CO47" s="11">
        <f>'[1]План 2024'!$W42</f>
        <v>250</v>
      </c>
      <c r="CP47" s="171">
        <f>'[1]План 2024'!$X42</f>
        <v>830.58</v>
      </c>
      <c r="CQ47" s="12">
        <f>'[2]410043'!$GU$79</f>
        <v>133</v>
      </c>
      <c r="CR47" s="12">
        <f>'[2]410043'!$GX$79</f>
        <v>506.68335000000002</v>
      </c>
      <c r="CS47" s="11">
        <f>'[3]План 2024'!$W42</f>
        <v>250</v>
      </c>
      <c r="CT47" s="171">
        <f>'[3]План 2024'!$X42</f>
        <v>830.58</v>
      </c>
      <c r="CU47" s="292">
        <f t="shared" si="27"/>
        <v>0</v>
      </c>
      <c r="CV47" s="303">
        <f t="shared" si="28"/>
        <v>0</v>
      </c>
      <c r="CW47" s="296">
        <v>481</v>
      </c>
      <c r="CX47" s="171">
        <v>246</v>
      </c>
      <c r="CY47" s="296"/>
      <c r="CZ47" s="171"/>
      <c r="DA47" s="296"/>
      <c r="DB47" s="171"/>
    </row>
    <row r="48" spans="1:106" x14ac:dyDescent="0.25">
      <c r="A48" s="131">
        <v>35</v>
      </c>
      <c r="B48" s="131" t="str">
        <f>'Скорая медицинская помощь'!B48</f>
        <v>410046</v>
      </c>
      <c r="C48" s="289" t="str">
        <f>'Скорая медицинская помощь'!C48</f>
        <v>ГБУЗ КК ДИБ</v>
      </c>
      <c r="D48" s="11">
        <f>'[1]План 2024'!$F43</f>
        <v>0</v>
      </c>
      <c r="E48" s="171">
        <f>'[1]План 2024'!$G43</f>
        <v>0</v>
      </c>
      <c r="F48" s="11">
        <v>0</v>
      </c>
      <c r="G48" s="171">
        <v>0</v>
      </c>
      <c r="H48" s="12">
        <f>'[2]СВОД по МО'!$FA49</f>
        <v>0</v>
      </c>
      <c r="I48" s="12">
        <f>'[2]СВОД по МО'!$FD49</f>
        <v>0</v>
      </c>
      <c r="J48" s="11">
        <f>'[3]План 2024'!$F43</f>
        <v>0</v>
      </c>
      <c r="K48" s="45">
        <f>'[3]План 2024'!$G43</f>
        <v>0</v>
      </c>
      <c r="L48" s="11">
        <f>'[3]410046'!$V$36</f>
        <v>0</v>
      </c>
      <c r="M48" s="171">
        <f>'[3]410046'!$W$36</f>
        <v>0</v>
      </c>
      <c r="N48" s="45">
        <f>'[3]План 2024'!$H43</f>
        <v>0</v>
      </c>
      <c r="O48" s="292">
        <f t="shared" si="20"/>
        <v>0</v>
      </c>
      <c r="P48" s="338">
        <f t="shared" si="21"/>
        <v>0</v>
      </c>
      <c r="Q48" s="339">
        <f t="shared" si="12"/>
        <v>0</v>
      </c>
      <c r="R48" s="340">
        <f t="shared" si="2"/>
        <v>0</v>
      </c>
      <c r="S48" s="296"/>
      <c r="T48" s="171"/>
      <c r="U48" s="296"/>
      <c r="V48" s="171"/>
      <c r="W48" s="332"/>
      <c r="X48" s="134"/>
      <c r="Y48" s="171"/>
      <c r="Z48" s="296"/>
      <c r="AA48" s="171"/>
      <c r="AB48" s="11">
        <f>'[1]План 2024'!$K43</f>
        <v>0</v>
      </c>
      <c r="AC48" s="171">
        <f>'[1]План 2024'!$L43</f>
        <v>0</v>
      </c>
      <c r="AD48" s="12">
        <f>'[2]СВОД по МО'!$FO49</f>
        <v>0</v>
      </c>
      <c r="AE48" s="12">
        <f>'[2]СВОД по МО'!$FR49</f>
        <v>0</v>
      </c>
      <c r="AF48" s="11">
        <f>'[3]План 2024'!$K43</f>
        <v>0</v>
      </c>
      <c r="AG48" s="171">
        <f>'[3]План 2024'!$L43</f>
        <v>0</v>
      </c>
      <c r="AH48" s="292">
        <f t="shared" si="3"/>
        <v>0</v>
      </c>
      <c r="AI48" s="303">
        <f t="shared" si="4"/>
        <v>0</v>
      </c>
      <c r="AJ48" s="296"/>
      <c r="AK48" s="171"/>
      <c r="AL48" s="296"/>
      <c r="AM48" s="171">
        <v>0</v>
      </c>
      <c r="AN48" s="296"/>
      <c r="AO48" s="171"/>
      <c r="AP48" s="296"/>
      <c r="AQ48" s="171"/>
      <c r="AR48" s="11">
        <f>'[1]План 2024'!$O43</f>
        <v>0</v>
      </c>
      <c r="AS48" s="171">
        <f>'[1]План 2024'!$P43</f>
        <v>0</v>
      </c>
      <c r="AT48" s="12">
        <f>'[2]СВОД по МО'!$GA49</f>
        <v>0</v>
      </c>
      <c r="AU48" s="12">
        <f>'[2]СВОД по МО'!$GD49</f>
        <v>0</v>
      </c>
      <c r="AV48" s="11">
        <f>'[3]План 2024'!$O43</f>
        <v>0</v>
      </c>
      <c r="AW48" s="171">
        <f>'[3]План 2024'!$P43</f>
        <v>0</v>
      </c>
      <c r="AX48" s="292">
        <f t="shared" si="22"/>
        <v>0</v>
      </c>
      <c r="AY48" s="303">
        <f t="shared" si="22"/>
        <v>0</v>
      </c>
      <c r="AZ48" s="134"/>
      <c r="BA48" s="171"/>
      <c r="BB48" s="134"/>
      <c r="BC48" s="171"/>
      <c r="BD48" s="134"/>
      <c r="BE48" s="171">
        <v>0</v>
      </c>
      <c r="BF48" s="134"/>
      <c r="BG48" s="171"/>
      <c r="BH48" s="11">
        <f>'[1]План 2024'!$Q43</f>
        <v>1300</v>
      </c>
      <c r="BI48" s="171">
        <f>'[1]План 2024'!$R43</f>
        <v>4631.7299999999996</v>
      </c>
      <c r="BJ48" s="12">
        <f>'[2]СВОД по МО'!$GG49</f>
        <v>734</v>
      </c>
      <c r="BK48" s="12">
        <f>'[2]СВОД по МО'!$GJ49</f>
        <v>2603.9144099999999</v>
      </c>
      <c r="BL48" s="11">
        <f>'[3]План 2024'!$Q43</f>
        <v>1300</v>
      </c>
      <c r="BM48" s="171">
        <f>'[3]План 2024'!$R43</f>
        <v>4631.7299999999996</v>
      </c>
      <c r="BN48" s="292">
        <f t="shared" si="23"/>
        <v>0</v>
      </c>
      <c r="BO48" s="303">
        <f t="shared" si="24"/>
        <v>0</v>
      </c>
      <c r="BP48" s="296"/>
      <c r="BQ48" s="171"/>
      <c r="BR48" s="134"/>
      <c r="BS48" s="171"/>
      <c r="BT48" s="296"/>
      <c r="BU48" s="171"/>
      <c r="BV48" s="296"/>
      <c r="BW48" s="171"/>
      <c r="BX48" s="11">
        <f>'[1]План 2024'!$S43</f>
        <v>0</v>
      </c>
      <c r="BY48" s="171">
        <f>'[1]План 2024'!$T43+'[1]План 2024'!$X43</f>
        <v>73856.910000000018</v>
      </c>
      <c r="BZ48" s="12">
        <f>'[2]СВОД по МО'!$GP49</f>
        <v>0</v>
      </c>
      <c r="CA48" s="155">
        <f>'[2]СВОД по МО'!$GS49+CR48</f>
        <v>47287.05287</v>
      </c>
      <c r="CB48" s="11">
        <f>'[3]План 2024'!$S43</f>
        <v>0</v>
      </c>
      <c r="CC48" s="171">
        <f>'[3]План 2024'!$T43+'[3]План 2024'!$X43</f>
        <v>81395.430000000022</v>
      </c>
      <c r="CD48" s="292">
        <f t="shared" si="25"/>
        <v>0</v>
      </c>
      <c r="CE48" s="303">
        <f t="shared" si="26"/>
        <v>7538.5200000000041</v>
      </c>
      <c r="CF48" s="296"/>
      <c r="CG48" s="171"/>
      <c r="CH48" s="134"/>
      <c r="CI48" s="171"/>
      <c r="CJ48" s="296"/>
      <c r="CK48" s="171">
        <v>7538.5200000000041</v>
      </c>
      <c r="CL48" s="320"/>
      <c r="CM48" s="296"/>
      <c r="CN48" s="171"/>
      <c r="CO48" s="11">
        <f>'[1]План 2024'!$W43</f>
        <v>78000</v>
      </c>
      <c r="CP48" s="171">
        <f>'[1]План 2024'!$X43</f>
        <v>73856.910000000018</v>
      </c>
      <c r="CQ48" s="12">
        <f>'[2]410046'!$GU$79</f>
        <v>51274</v>
      </c>
      <c r="CR48" s="12">
        <f>'[2]410046'!$GX$79</f>
        <v>47287.05287</v>
      </c>
      <c r="CS48" s="11">
        <f>'[3]План 2024'!$W43</f>
        <v>88477</v>
      </c>
      <c r="CT48" s="171">
        <f>'[3]План 2024'!$X43</f>
        <v>81395.430000000022</v>
      </c>
      <c r="CU48" s="292">
        <f t="shared" si="27"/>
        <v>10477</v>
      </c>
      <c r="CV48" s="303">
        <f t="shared" si="28"/>
        <v>7538.5200000000041</v>
      </c>
      <c r="CW48" s="296">
        <v>11740</v>
      </c>
      <c r="CX48" s="171">
        <v>8730.27</v>
      </c>
      <c r="CY48" s="296"/>
      <c r="CZ48" s="171"/>
      <c r="DA48" s="296"/>
      <c r="DB48" s="171"/>
    </row>
    <row r="49" spans="1:108" x14ac:dyDescent="0.25">
      <c r="A49" s="131">
        <v>36</v>
      </c>
      <c r="B49" s="131" t="str">
        <f>'Скорая медицинская помощь'!B49</f>
        <v>410047</v>
      </c>
      <c r="C49" s="289" t="str">
        <f>'Скорая медицинская помощь'!C49</f>
        <v>ГБУЗ КК "ОЗЕРНОВСКАЯ РБ"</v>
      </c>
      <c r="D49" s="11">
        <f>'[1]План 2024'!$F44</f>
        <v>1225</v>
      </c>
      <c r="E49" s="171">
        <f>'[1]План 2024'!$G44</f>
        <v>10957.84</v>
      </c>
      <c r="F49" s="11">
        <v>21</v>
      </c>
      <c r="G49" s="171">
        <v>90</v>
      </c>
      <c r="H49" s="12">
        <f>'[2]СВОД по МО'!$FA50</f>
        <v>549</v>
      </c>
      <c r="I49" s="12">
        <f>'[2]СВОД по МО'!$FD50</f>
        <v>5720.571899999999</v>
      </c>
      <c r="J49" s="11">
        <f>'[3]План 2024'!$F44</f>
        <v>1225</v>
      </c>
      <c r="K49" s="45">
        <f>'[3]План 2024'!$G44</f>
        <v>11179.84</v>
      </c>
      <c r="L49" s="11">
        <f>'[3]410047'!$V$36</f>
        <v>74</v>
      </c>
      <c r="M49" s="171">
        <f>'[3]410047'!$W$36</f>
        <v>312</v>
      </c>
      <c r="N49" s="45">
        <f>'[3]План 2024'!$H44</f>
        <v>312</v>
      </c>
      <c r="O49" s="292">
        <f t="shared" si="20"/>
        <v>0</v>
      </c>
      <c r="P49" s="338">
        <f t="shared" si="21"/>
        <v>222</v>
      </c>
      <c r="Q49" s="339">
        <f t="shared" si="12"/>
        <v>53</v>
      </c>
      <c r="R49" s="340">
        <f t="shared" si="2"/>
        <v>222</v>
      </c>
      <c r="S49" s="296"/>
      <c r="T49" s="171"/>
      <c r="U49" s="296"/>
      <c r="V49" s="171"/>
      <c r="W49" s="332"/>
      <c r="X49" s="134"/>
      <c r="Y49" s="171"/>
      <c r="Z49" s="296"/>
      <c r="AA49" s="171"/>
      <c r="AB49" s="11">
        <f>'[1]План 2024'!$K44</f>
        <v>1788</v>
      </c>
      <c r="AC49" s="171">
        <f>'[1]План 2024'!$L44</f>
        <v>3286.3900000000003</v>
      </c>
      <c r="AD49" s="12">
        <f>'[2]СВОД по МО'!$FO50</f>
        <v>1248</v>
      </c>
      <c r="AE49" s="12">
        <f>'[2]СВОД по МО'!$FR50</f>
        <v>2176.9469799999997</v>
      </c>
      <c r="AF49" s="11">
        <f>'[3]План 2024'!$K44</f>
        <v>2003</v>
      </c>
      <c r="AG49" s="171">
        <f>'[3]План 2024'!$L44</f>
        <v>3894.5600000000004</v>
      </c>
      <c r="AH49" s="292">
        <f t="shared" si="3"/>
        <v>215</v>
      </c>
      <c r="AI49" s="303">
        <f t="shared" si="4"/>
        <v>608.17000000000007</v>
      </c>
      <c r="AJ49" s="296">
        <v>215</v>
      </c>
      <c r="AK49" s="171"/>
      <c r="AL49" s="296"/>
      <c r="AM49" s="171">
        <v>826.48999999999978</v>
      </c>
      <c r="AN49" s="296"/>
      <c r="AO49" s="171"/>
      <c r="AP49" s="296"/>
      <c r="AQ49" s="171"/>
      <c r="AR49" s="11">
        <f>'[1]План 2024'!$O44</f>
        <v>274</v>
      </c>
      <c r="AS49" s="171">
        <f>'[1]План 2024'!$P44</f>
        <v>2128.83</v>
      </c>
      <c r="AT49" s="12">
        <f>'[2]СВОД по МО'!$GA50</f>
        <v>44</v>
      </c>
      <c r="AU49" s="12">
        <f>'[2]СВОД по МО'!$GD50</f>
        <v>334.69875999999999</v>
      </c>
      <c r="AV49" s="11">
        <f>'[3]План 2024'!$O44</f>
        <v>274</v>
      </c>
      <c r="AW49" s="171">
        <f>'[3]План 2024'!$P44</f>
        <v>2128.83</v>
      </c>
      <c r="AX49" s="292">
        <f t="shared" si="22"/>
        <v>0</v>
      </c>
      <c r="AY49" s="303">
        <f t="shared" si="22"/>
        <v>0</v>
      </c>
      <c r="AZ49" s="134">
        <v>-174</v>
      </c>
      <c r="BA49" s="349">
        <f>AU49/AT49*AZ49</f>
        <v>-1323.5814600000001</v>
      </c>
      <c r="BB49" s="134"/>
      <c r="BC49" s="171"/>
      <c r="BD49" s="134"/>
      <c r="BE49" s="171">
        <v>0</v>
      </c>
      <c r="BF49" s="134"/>
      <c r="BG49" s="171"/>
      <c r="BH49" s="11">
        <f>'[1]План 2024'!$Q44</f>
        <v>1143</v>
      </c>
      <c r="BI49" s="171">
        <f>'[1]План 2024'!$R44</f>
        <v>4072.36</v>
      </c>
      <c r="BJ49" s="12">
        <f>'[2]СВОД по МО'!$GG50</f>
        <v>243</v>
      </c>
      <c r="BK49" s="12">
        <f>'[2]СВОД по МО'!$GJ50</f>
        <v>2375.5184300000001</v>
      </c>
      <c r="BL49" s="11">
        <f>'[3]План 2024'!$Q44</f>
        <v>721</v>
      </c>
      <c r="BM49" s="171">
        <f>'[3]План 2024'!$R44</f>
        <v>4072.36</v>
      </c>
      <c r="BN49" s="292">
        <f t="shared" si="23"/>
        <v>-422</v>
      </c>
      <c r="BO49" s="303">
        <f t="shared" si="24"/>
        <v>0</v>
      </c>
      <c r="BP49" s="296">
        <v>-422</v>
      </c>
      <c r="BQ49" s="171"/>
      <c r="BR49" s="134"/>
      <c r="BS49" s="171"/>
      <c r="BT49" s="296"/>
      <c r="BU49" s="171"/>
      <c r="BV49" s="296"/>
      <c r="BW49" s="171"/>
      <c r="BX49" s="11">
        <f>'[1]План 2024'!$S44</f>
        <v>2141</v>
      </c>
      <c r="BY49" s="171">
        <f>'[1]План 2024'!$T44+'[1]План 2024'!$X44</f>
        <v>49055.840000000004</v>
      </c>
      <c r="BZ49" s="12">
        <f>'[2]СВОД по МО'!$GP50</f>
        <v>1464</v>
      </c>
      <c r="CA49" s="155">
        <f>'[2]СВОД по МО'!$GS50+CR49</f>
        <v>29432.795870000002</v>
      </c>
      <c r="CB49" s="11">
        <f>'[3]План 2024'!$S44</f>
        <v>2522</v>
      </c>
      <c r="CC49" s="171">
        <f>'[3]План 2024'!$T44+'[3]План 2024'!$X44</f>
        <v>49055.840000000004</v>
      </c>
      <c r="CD49" s="292">
        <f t="shared" si="25"/>
        <v>381</v>
      </c>
      <c r="CE49" s="303">
        <f t="shared" si="26"/>
        <v>0</v>
      </c>
      <c r="CF49" s="296">
        <v>381</v>
      </c>
      <c r="CG49" s="171">
        <v>0</v>
      </c>
      <c r="CH49" s="134"/>
      <c r="CI49" s="171"/>
      <c r="CJ49" s="296"/>
      <c r="CK49" s="171">
        <v>0</v>
      </c>
      <c r="CL49" s="320"/>
      <c r="CM49" s="296"/>
      <c r="CN49" s="171"/>
      <c r="CO49" s="11">
        <f>'[1]План 2024'!$W44</f>
        <v>0</v>
      </c>
      <c r="CP49" s="171">
        <f>'[1]План 2024'!$X44</f>
        <v>0</v>
      </c>
      <c r="CQ49" s="12">
        <f>'[2]410047'!$GU$79</f>
        <v>0</v>
      </c>
      <c r="CR49" s="12">
        <f>'[2]410047'!$GX$79</f>
        <v>0</v>
      </c>
      <c r="CS49" s="11">
        <f>'[3]План 2024'!$W44</f>
        <v>0</v>
      </c>
      <c r="CT49" s="171">
        <f>'[3]План 2024'!$X44</f>
        <v>0</v>
      </c>
      <c r="CU49" s="292">
        <f t="shared" si="27"/>
        <v>0</v>
      </c>
      <c r="CV49" s="303">
        <f t="shared" si="28"/>
        <v>0</v>
      </c>
      <c r="CW49" s="296"/>
      <c r="CX49" s="171"/>
      <c r="CY49" s="296"/>
      <c r="CZ49" s="171"/>
      <c r="DA49" s="296"/>
      <c r="DB49" s="171"/>
    </row>
    <row r="50" spans="1:108" x14ac:dyDescent="0.25">
      <c r="A50" s="131">
        <v>37</v>
      </c>
      <c r="B50" s="131" t="str">
        <f>'Скорая медицинская помощь'!B50</f>
        <v>410051</v>
      </c>
      <c r="C50" s="289" t="str">
        <f>'Скорая медицинская помощь'!C50</f>
        <v>ГБУЗ КК ЕССМП</v>
      </c>
      <c r="D50" s="11">
        <f>'[1]План 2024'!$F45</f>
        <v>0</v>
      </c>
      <c r="E50" s="171">
        <f>'[1]План 2024'!$G45</f>
        <v>0</v>
      </c>
      <c r="F50" s="11"/>
      <c r="G50" s="171"/>
      <c r="H50" s="12">
        <f>'[2]СВОД по МО'!$FA51</f>
        <v>0</v>
      </c>
      <c r="I50" s="12">
        <f>'[2]СВОД по МО'!$FD51</f>
        <v>0</v>
      </c>
      <c r="J50" s="11">
        <f>'[3]План 2024'!$F45</f>
        <v>0</v>
      </c>
      <c r="K50" s="45">
        <f>'[3]План 2024'!$G45</f>
        <v>0</v>
      </c>
      <c r="L50" s="11"/>
      <c r="M50" s="171"/>
      <c r="N50" s="45">
        <f>'[3]План 2024'!$H45</f>
        <v>0</v>
      </c>
      <c r="O50" s="292">
        <f t="shared" si="20"/>
        <v>0</v>
      </c>
      <c r="P50" s="338">
        <f t="shared" si="21"/>
        <v>0</v>
      </c>
      <c r="Q50" s="339">
        <f t="shared" si="12"/>
        <v>0</v>
      </c>
      <c r="R50" s="340">
        <f t="shared" si="2"/>
        <v>0</v>
      </c>
      <c r="S50" s="296"/>
      <c r="T50" s="171"/>
      <c r="U50" s="296"/>
      <c r="V50" s="171"/>
      <c r="W50" s="332"/>
      <c r="X50" s="134"/>
      <c r="Y50" s="171"/>
      <c r="Z50" s="296"/>
      <c r="AA50" s="171"/>
      <c r="AB50" s="11">
        <f>'[1]План 2024'!$K45</f>
        <v>0</v>
      </c>
      <c r="AC50" s="171">
        <f>'[1]План 2024'!$L45</f>
        <v>0</v>
      </c>
      <c r="AD50" s="12">
        <f>'[2]СВОД по МО'!$FO51</f>
        <v>0</v>
      </c>
      <c r="AE50" s="12">
        <f>'[2]СВОД по МО'!$FR51</f>
        <v>0</v>
      </c>
      <c r="AF50" s="11">
        <f>'[3]План 2024'!$K45</f>
        <v>0</v>
      </c>
      <c r="AG50" s="171">
        <f>'[3]План 2024'!$L45</f>
        <v>0</v>
      </c>
      <c r="AH50" s="292">
        <f t="shared" si="3"/>
        <v>0</v>
      </c>
      <c r="AI50" s="303">
        <f t="shared" si="4"/>
        <v>0</v>
      </c>
      <c r="AJ50" s="296"/>
      <c r="AK50" s="171"/>
      <c r="AL50" s="296"/>
      <c r="AM50" s="171">
        <v>0</v>
      </c>
      <c r="AN50" s="296"/>
      <c r="AO50" s="171"/>
      <c r="AP50" s="296"/>
      <c r="AQ50" s="171"/>
      <c r="AR50" s="11">
        <f>'[1]План 2024'!$O45</f>
        <v>0</v>
      </c>
      <c r="AS50" s="171">
        <f>'[1]План 2024'!$P45</f>
        <v>0</v>
      </c>
      <c r="AT50" s="12">
        <f>'[2]СВОД по МО'!$GA51</f>
        <v>0</v>
      </c>
      <c r="AU50" s="12">
        <f>'[2]СВОД по МО'!$GD51</f>
        <v>0</v>
      </c>
      <c r="AV50" s="11">
        <f>'[3]План 2024'!$O45</f>
        <v>0</v>
      </c>
      <c r="AW50" s="171">
        <f>'[3]План 2024'!$P45</f>
        <v>0</v>
      </c>
      <c r="AX50" s="292">
        <f t="shared" si="22"/>
        <v>0</v>
      </c>
      <c r="AY50" s="303">
        <f t="shared" si="22"/>
        <v>0</v>
      </c>
      <c r="AZ50" s="134"/>
      <c r="BA50" s="171"/>
      <c r="BB50" s="134"/>
      <c r="BC50" s="171"/>
      <c r="BD50" s="134"/>
      <c r="BE50" s="171">
        <v>0</v>
      </c>
      <c r="BF50" s="134"/>
      <c r="BG50" s="171"/>
      <c r="BH50" s="11">
        <f>'[1]План 2024'!$Q45</f>
        <v>2750</v>
      </c>
      <c r="BI50" s="171">
        <f>'[1]План 2024'!$R45</f>
        <v>9114.2999999999993</v>
      </c>
      <c r="BJ50" s="12">
        <f>'[2]СВОД по МО'!$GG51</f>
        <v>1199</v>
      </c>
      <c r="BK50" s="12">
        <f>'[2]СВОД по МО'!$GJ51</f>
        <v>3951.9160099999995</v>
      </c>
      <c r="BL50" s="11">
        <f>'[3]План 2024'!$Q45</f>
        <v>2750</v>
      </c>
      <c r="BM50" s="171">
        <f>'[3]План 2024'!$R45</f>
        <v>9114.2999999999993</v>
      </c>
      <c r="BN50" s="292">
        <f t="shared" si="23"/>
        <v>0</v>
      </c>
      <c r="BO50" s="303">
        <f t="shared" si="24"/>
        <v>0</v>
      </c>
      <c r="BP50" s="296"/>
      <c r="BQ50" s="171"/>
      <c r="BR50" s="134"/>
      <c r="BS50" s="171"/>
      <c r="BT50" s="296"/>
      <c r="BU50" s="171"/>
      <c r="BV50" s="296"/>
      <c r="BW50" s="171"/>
      <c r="BX50" s="11">
        <f>'[1]План 2024'!$S45</f>
        <v>0</v>
      </c>
      <c r="BY50" s="171">
        <f>'[1]План 2024'!$T45+'[1]План 2024'!$X45</f>
        <v>0</v>
      </c>
      <c r="BZ50" s="12">
        <f>'[2]СВОД по МО'!$GP51</f>
        <v>0</v>
      </c>
      <c r="CA50" s="155">
        <f>'[2]СВОД по МО'!$GS51+CR50</f>
        <v>0</v>
      </c>
      <c r="CB50" s="11">
        <f>'[3]План 2024'!$S45</f>
        <v>0</v>
      </c>
      <c r="CC50" s="171">
        <f>'[3]План 2024'!$T45+'[3]План 2024'!$X45</f>
        <v>0</v>
      </c>
      <c r="CD50" s="292">
        <f t="shared" si="25"/>
        <v>0</v>
      </c>
      <c r="CE50" s="303">
        <f t="shared" si="26"/>
        <v>0</v>
      </c>
      <c r="CF50" s="296"/>
      <c r="CG50" s="171"/>
      <c r="CH50" s="134"/>
      <c r="CI50" s="171"/>
      <c r="CJ50" s="296"/>
      <c r="CK50" s="171">
        <v>0</v>
      </c>
      <c r="CL50" s="320"/>
      <c r="CM50" s="296"/>
      <c r="CN50" s="171"/>
      <c r="CO50" s="11">
        <f>'[1]План 2024'!$W45</f>
        <v>0</v>
      </c>
      <c r="CP50" s="171">
        <f>'[1]План 2024'!$X45</f>
        <v>0</v>
      </c>
      <c r="CQ50" s="12">
        <f>'[2]410051'!$GU$79</f>
        <v>0</v>
      </c>
      <c r="CR50" s="12">
        <f>'[2]410051'!$GX$79</f>
        <v>0</v>
      </c>
      <c r="CS50" s="11">
        <f>'[3]План 2024'!$W45</f>
        <v>0</v>
      </c>
      <c r="CT50" s="171">
        <f>'[3]План 2024'!$X45</f>
        <v>0</v>
      </c>
      <c r="CU50" s="292">
        <f t="shared" si="27"/>
        <v>0</v>
      </c>
      <c r="CV50" s="303">
        <f t="shared" si="28"/>
        <v>0</v>
      </c>
      <c r="CW50" s="296"/>
      <c r="CX50" s="171"/>
      <c r="CY50" s="296"/>
      <c r="CZ50" s="171"/>
      <c r="DA50" s="296"/>
      <c r="DB50" s="171"/>
    </row>
    <row r="51" spans="1:108" x14ac:dyDescent="0.25">
      <c r="A51" s="131">
        <v>38</v>
      </c>
      <c r="B51" s="131" t="str">
        <f>'Скорая медицинская помощь'!B51</f>
        <v>410052</v>
      </c>
      <c r="C51" s="289" t="str">
        <f>'Скорая медицинская помощь'!C51</f>
        <v>ГБУЗКК "ПКГССМП"</v>
      </c>
      <c r="D51" s="11">
        <f>'[1]План 2024'!$F46</f>
        <v>0</v>
      </c>
      <c r="E51" s="171">
        <f>'[1]План 2024'!$G46</f>
        <v>0</v>
      </c>
      <c r="F51" s="11"/>
      <c r="G51" s="171"/>
      <c r="H51" s="12">
        <f>'[2]СВОД по МО'!$FA52</f>
        <v>0</v>
      </c>
      <c r="I51" s="12">
        <f>'[2]СВОД по МО'!$FD52</f>
        <v>0</v>
      </c>
      <c r="J51" s="11">
        <f>'[3]План 2024'!$F46</f>
        <v>0</v>
      </c>
      <c r="K51" s="45">
        <f>'[3]План 2024'!$G46</f>
        <v>0</v>
      </c>
      <c r="L51" s="11"/>
      <c r="M51" s="171"/>
      <c r="N51" s="45">
        <f>'[3]План 2024'!$H46</f>
        <v>0</v>
      </c>
      <c r="O51" s="292">
        <f t="shared" si="20"/>
        <v>0</v>
      </c>
      <c r="P51" s="338">
        <f t="shared" si="21"/>
        <v>0</v>
      </c>
      <c r="Q51" s="339">
        <f t="shared" si="12"/>
        <v>0</v>
      </c>
      <c r="R51" s="340">
        <f t="shared" si="2"/>
        <v>0</v>
      </c>
      <c r="S51" s="296"/>
      <c r="T51" s="171"/>
      <c r="U51" s="296"/>
      <c r="V51" s="171"/>
      <c r="W51" s="332"/>
      <c r="X51" s="134"/>
      <c r="Y51" s="171"/>
      <c r="Z51" s="296"/>
      <c r="AA51" s="171"/>
      <c r="AB51" s="11">
        <f>'[1]План 2024'!$K46</f>
        <v>0</v>
      </c>
      <c r="AC51" s="171">
        <f>'[1]План 2024'!$L46</f>
        <v>0</v>
      </c>
      <c r="AD51" s="12">
        <f>'[2]СВОД по МО'!$FO52</f>
        <v>0</v>
      </c>
      <c r="AE51" s="12">
        <f>'[2]СВОД по МО'!$FR52</f>
        <v>0</v>
      </c>
      <c r="AF51" s="11">
        <f>'[3]План 2024'!$K46</f>
        <v>0</v>
      </c>
      <c r="AG51" s="171">
        <f>'[3]План 2024'!$L46</f>
        <v>0</v>
      </c>
      <c r="AH51" s="292">
        <f t="shared" si="3"/>
        <v>0</v>
      </c>
      <c r="AI51" s="303">
        <f t="shared" si="4"/>
        <v>0</v>
      </c>
      <c r="AJ51" s="296"/>
      <c r="AK51" s="171"/>
      <c r="AL51" s="296"/>
      <c r="AM51" s="171">
        <v>0</v>
      </c>
      <c r="AN51" s="296"/>
      <c r="AO51" s="171"/>
      <c r="AP51" s="296"/>
      <c r="AQ51" s="171"/>
      <c r="AR51" s="11">
        <f>'[1]План 2024'!$O46</f>
        <v>0</v>
      </c>
      <c r="AS51" s="171">
        <f>'[1]План 2024'!$P46</f>
        <v>0</v>
      </c>
      <c r="AT51" s="12">
        <f>'[2]СВОД по МО'!$GA52</f>
        <v>0</v>
      </c>
      <c r="AU51" s="12">
        <f>'[2]СВОД по МО'!$GD52</f>
        <v>0</v>
      </c>
      <c r="AV51" s="11">
        <f>'[3]План 2024'!$O46</f>
        <v>0</v>
      </c>
      <c r="AW51" s="171">
        <f>'[3]План 2024'!$P46</f>
        <v>0</v>
      </c>
      <c r="AX51" s="292">
        <f t="shared" si="22"/>
        <v>0</v>
      </c>
      <c r="AY51" s="303">
        <f t="shared" si="22"/>
        <v>0</v>
      </c>
      <c r="AZ51" s="134"/>
      <c r="BA51" s="171"/>
      <c r="BB51" s="134"/>
      <c r="BC51" s="171"/>
      <c r="BD51" s="134"/>
      <c r="BE51" s="171">
        <v>0</v>
      </c>
      <c r="BF51" s="134"/>
      <c r="BG51" s="171"/>
      <c r="BH51" s="11">
        <f>'[1]План 2024'!$Q46</f>
        <v>308</v>
      </c>
      <c r="BI51" s="171">
        <f>'[1]План 2024'!$R46</f>
        <v>1020.8</v>
      </c>
      <c r="BJ51" s="12">
        <f>'[2]СВОД по МО'!$GG52</f>
        <v>128</v>
      </c>
      <c r="BK51" s="12">
        <f>'[2]СВОД по МО'!$GJ52</f>
        <v>543.27424000000008</v>
      </c>
      <c r="BL51" s="11">
        <f>'[3]План 2024'!$Q46</f>
        <v>308</v>
      </c>
      <c r="BM51" s="171">
        <f>'[3]План 2024'!$R46</f>
        <v>1020.8</v>
      </c>
      <c r="BN51" s="292">
        <f t="shared" si="23"/>
        <v>0</v>
      </c>
      <c r="BO51" s="303">
        <f t="shared" si="24"/>
        <v>0</v>
      </c>
      <c r="BP51" s="296">
        <v>-58</v>
      </c>
      <c r="BQ51" s="171"/>
      <c r="BR51" s="134"/>
      <c r="BS51" s="171"/>
      <c r="BT51" s="296"/>
      <c r="BU51" s="171"/>
      <c r="BV51" s="296"/>
      <c r="BW51" s="171"/>
      <c r="BX51" s="11">
        <f>'[1]План 2024'!$S46</f>
        <v>0</v>
      </c>
      <c r="BY51" s="171">
        <f>'[1]План 2024'!$T46+'[1]План 2024'!$X46</f>
        <v>0</v>
      </c>
      <c r="BZ51" s="12">
        <f>'[2]СВОД по МО'!$GP52</f>
        <v>0</v>
      </c>
      <c r="CA51" s="155">
        <f>'[2]СВОД по МО'!$GS52+CR51</f>
        <v>0</v>
      </c>
      <c r="CB51" s="11">
        <f>'[3]План 2024'!$S46</f>
        <v>0</v>
      </c>
      <c r="CC51" s="171">
        <f>'[3]План 2024'!$T46+'[3]План 2024'!$X46</f>
        <v>0</v>
      </c>
      <c r="CD51" s="292">
        <f t="shared" si="25"/>
        <v>0</v>
      </c>
      <c r="CE51" s="303">
        <f t="shared" si="26"/>
        <v>0</v>
      </c>
      <c r="CF51" s="296"/>
      <c r="CG51" s="171"/>
      <c r="CH51" s="134"/>
      <c r="CI51" s="171"/>
      <c r="CJ51" s="296"/>
      <c r="CK51" s="171">
        <v>0</v>
      </c>
      <c r="CL51" s="320"/>
      <c r="CM51" s="296"/>
      <c r="CN51" s="171"/>
      <c r="CO51" s="11">
        <f>'[1]План 2024'!$W46</f>
        <v>0</v>
      </c>
      <c r="CP51" s="171">
        <f>'[1]План 2024'!$X46</f>
        <v>0</v>
      </c>
      <c r="CQ51" s="12">
        <f>'[2]410052'!$GU$79</f>
        <v>0</v>
      </c>
      <c r="CR51" s="12">
        <f>'[2]410052'!$GX$79</f>
        <v>0</v>
      </c>
      <c r="CS51" s="11">
        <f>'[3]План 2024'!$W46</f>
        <v>0</v>
      </c>
      <c r="CT51" s="171">
        <f>'[3]План 2024'!$X46</f>
        <v>0</v>
      </c>
      <c r="CU51" s="292">
        <f t="shared" si="27"/>
        <v>0</v>
      </c>
      <c r="CV51" s="303">
        <f t="shared" si="28"/>
        <v>0</v>
      </c>
      <c r="CW51" s="296"/>
      <c r="CX51" s="171"/>
      <c r="CY51" s="296"/>
      <c r="CZ51" s="171"/>
      <c r="DA51" s="296"/>
      <c r="DB51" s="171"/>
    </row>
    <row r="52" spans="1:108" x14ac:dyDescent="0.25">
      <c r="A52" s="131">
        <v>39</v>
      </c>
      <c r="B52" s="131" t="str">
        <f>'Скорая медицинская помощь'!B52</f>
        <v>410056</v>
      </c>
      <c r="C52" s="289" t="str">
        <f>'Скорая медицинская помощь'!C52</f>
        <v>ООО "КАМЧАТСКАЯ НЕВРОЛОГИЧЕСКАЯ КЛИНИКА"</v>
      </c>
      <c r="D52" s="11">
        <f>'[1]План 2024'!$F47</f>
        <v>0</v>
      </c>
      <c r="E52" s="171">
        <f>'[1]План 2024'!$G47</f>
        <v>0</v>
      </c>
      <c r="F52" s="11"/>
      <c r="G52" s="171"/>
      <c r="H52" s="12">
        <f>'[2]СВОД по МО'!$FA53</f>
        <v>0</v>
      </c>
      <c r="I52" s="12">
        <f>'[2]СВОД по МО'!$FD53</f>
        <v>0</v>
      </c>
      <c r="J52" s="11">
        <f>'[3]План 2024'!$F47</f>
        <v>0</v>
      </c>
      <c r="K52" s="45">
        <f>'[3]План 2024'!$G47</f>
        <v>0</v>
      </c>
      <c r="L52" s="11"/>
      <c r="M52" s="171"/>
      <c r="N52" s="45">
        <f>'[3]План 2024'!$H47</f>
        <v>0</v>
      </c>
      <c r="O52" s="292">
        <f t="shared" si="20"/>
        <v>0</v>
      </c>
      <c r="P52" s="338">
        <f t="shared" si="21"/>
        <v>0</v>
      </c>
      <c r="Q52" s="339">
        <f t="shared" si="12"/>
        <v>0</v>
      </c>
      <c r="R52" s="340">
        <f t="shared" si="2"/>
        <v>0</v>
      </c>
      <c r="S52" s="296"/>
      <c r="T52" s="171"/>
      <c r="U52" s="296"/>
      <c r="V52" s="171"/>
      <c r="W52" s="332"/>
      <c r="X52" s="134"/>
      <c r="Y52" s="171"/>
      <c r="Z52" s="296"/>
      <c r="AA52" s="171"/>
      <c r="AB52" s="11">
        <f>'[1]План 2024'!$K47</f>
        <v>0</v>
      </c>
      <c r="AC52" s="171">
        <f>'[1]План 2024'!$L47</f>
        <v>0</v>
      </c>
      <c r="AD52" s="12">
        <f>'[2]СВОД по МО'!$FO53</f>
        <v>0</v>
      </c>
      <c r="AE52" s="12">
        <f>'[2]СВОД по МО'!$FR53</f>
        <v>0</v>
      </c>
      <c r="AF52" s="11">
        <f>'[3]План 2024'!$K47</f>
        <v>0</v>
      </c>
      <c r="AG52" s="171">
        <f>'[3]План 2024'!$L47</f>
        <v>0</v>
      </c>
      <c r="AH52" s="292">
        <f t="shared" si="3"/>
        <v>0</v>
      </c>
      <c r="AI52" s="303">
        <f t="shared" si="4"/>
        <v>0</v>
      </c>
      <c r="AJ52" s="296"/>
      <c r="AK52" s="171"/>
      <c r="AL52" s="296"/>
      <c r="AM52" s="171">
        <v>0</v>
      </c>
      <c r="AN52" s="296"/>
      <c r="AO52" s="171"/>
      <c r="AP52" s="296"/>
      <c r="AQ52" s="171"/>
      <c r="AR52" s="11">
        <f>'[1]План 2024'!$O47</f>
        <v>0</v>
      </c>
      <c r="AS52" s="171">
        <f>'[1]План 2024'!$P47</f>
        <v>0</v>
      </c>
      <c r="AT52" s="12">
        <f>'[2]СВОД по МО'!$GA53</f>
        <v>0</v>
      </c>
      <c r="AU52" s="12">
        <f>'[2]СВОД по МО'!$GD53</f>
        <v>0</v>
      </c>
      <c r="AV52" s="11">
        <f>'[3]План 2024'!$O47</f>
        <v>0</v>
      </c>
      <c r="AW52" s="171">
        <f>'[3]План 2024'!$P47</f>
        <v>0</v>
      </c>
      <c r="AX52" s="292">
        <f t="shared" si="22"/>
        <v>0</v>
      </c>
      <c r="AY52" s="303">
        <f t="shared" si="22"/>
        <v>0</v>
      </c>
      <c r="AZ52" s="134"/>
      <c r="BA52" s="171"/>
      <c r="BB52" s="134"/>
      <c r="BC52" s="171"/>
      <c r="BD52" s="134"/>
      <c r="BE52" s="171">
        <v>0</v>
      </c>
      <c r="BF52" s="134"/>
      <c r="BG52" s="171"/>
      <c r="BH52" s="11">
        <f>'[1]План 2024'!$Q47</f>
        <v>0</v>
      </c>
      <c r="BI52" s="171">
        <f>'[1]План 2024'!$R47</f>
        <v>0</v>
      </c>
      <c r="BJ52" s="12">
        <f>'[2]СВОД по МО'!$GG53</f>
        <v>0</v>
      </c>
      <c r="BK52" s="12">
        <f>'[2]СВОД по МО'!$GJ53</f>
        <v>0</v>
      </c>
      <c r="BL52" s="11">
        <f>'[3]План 2024'!$Q47</f>
        <v>0</v>
      </c>
      <c r="BM52" s="171">
        <f>'[3]План 2024'!$R47</f>
        <v>0</v>
      </c>
      <c r="BN52" s="292">
        <f t="shared" si="23"/>
        <v>0</v>
      </c>
      <c r="BO52" s="303">
        <f t="shared" si="24"/>
        <v>0</v>
      </c>
      <c r="BP52" s="296"/>
      <c r="BQ52" s="171"/>
      <c r="BR52" s="134"/>
      <c r="BS52" s="171"/>
      <c r="BT52" s="296"/>
      <c r="BU52" s="171"/>
      <c r="BV52" s="296"/>
      <c r="BW52" s="171"/>
      <c r="BX52" s="11">
        <f>'[1]План 2024'!$S47</f>
        <v>0</v>
      </c>
      <c r="BY52" s="171">
        <f>'[1]План 2024'!$T47+'[1]План 2024'!$X47</f>
        <v>5011.2</v>
      </c>
      <c r="BZ52" s="12">
        <f>'[2]СВОД по МО'!$GP53</f>
        <v>0</v>
      </c>
      <c r="CA52" s="155">
        <f>'[2]СВОД по МО'!$GS53+CR52</f>
        <v>2502.5626800000005</v>
      </c>
      <c r="CB52" s="11">
        <f>'[3]План 2024'!$S47</f>
        <v>0</v>
      </c>
      <c r="CC52" s="171">
        <f>'[3]План 2024'!$T47+'[3]План 2024'!$X47</f>
        <v>5009.6499999999996</v>
      </c>
      <c r="CD52" s="292">
        <f t="shared" si="25"/>
        <v>0</v>
      </c>
      <c r="CE52" s="303">
        <f t="shared" si="26"/>
        <v>-1.5500000000001819</v>
      </c>
      <c r="CF52" s="296"/>
      <c r="CG52" s="171"/>
      <c r="CH52" s="134"/>
      <c r="CI52" s="171"/>
      <c r="CJ52" s="296"/>
      <c r="CK52" s="171">
        <v>-1.5500000000001819</v>
      </c>
      <c r="CL52" s="320"/>
      <c r="CM52" s="296"/>
      <c r="CN52" s="171"/>
      <c r="CO52" s="11">
        <f>'[1]План 2024'!$W47</f>
        <v>498</v>
      </c>
      <c r="CP52" s="171">
        <f>'[1]План 2024'!$X47</f>
        <v>5011.2</v>
      </c>
      <c r="CQ52" s="12">
        <f>'[2]410056'!$GU$79</f>
        <v>266</v>
      </c>
      <c r="CR52" s="12">
        <f>'[2]410056'!$GX$79</f>
        <v>2502.5626800000005</v>
      </c>
      <c r="CS52" s="11">
        <f>'[3]План 2024'!$W47</f>
        <v>515</v>
      </c>
      <c r="CT52" s="171">
        <f>'[3]План 2024'!$X47</f>
        <v>5009.6499999999996</v>
      </c>
      <c r="CU52" s="292">
        <f t="shared" si="27"/>
        <v>17</v>
      </c>
      <c r="CV52" s="303">
        <f t="shared" si="28"/>
        <v>-1.5500000000001819</v>
      </c>
      <c r="CW52" s="296">
        <v>17</v>
      </c>
      <c r="CX52" s="171">
        <v>-1.55</v>
      </c>
      <c r="CY52" s="296"/>
      <c r="CZ52" s="171"/>
      <c r="DA52" s="296"/>
      <c r="DB52" s="171"/>
    </row>
    <row r="53" spans="1:108" x14ac:dyDescent="0.25">
      <c r="A53" s="131">
        <v>40</v>
      </c>
      <c r="B53" s="131" t="str">
        <f>'Скорая медицинская помощь'!B53</f>
        <v>410058</v>
      </c>
      <c r="C53" s="289" t="str">
        <f>'Скорая медицинская помощь'!C53</f>
        <v>ООО РЦ "ОРМЕДИУМ"</v>
      </c>
      <c r="D53" s="11">
        <f>'[1]План 2024'!$F48</f>
        <v>0</v>
      </c>
      <c r="E53" s="171">
        <f>'[1]План 2024'!$G48</f>
        <v>0</v>
      </c>
      <c r="F53" s="11"/>
      <c r="G53" s="171"/>
      <c r="H53" s="12">
        <f>'[2]СВОД по МО'!$FA$73</f>
        <v>0</v>
      </c>
      <c r="I53" s="12">
        <f>'[2]СВОД по МО'!$FD$73</f>
        <v>0</v>
      </c>
      <c r="J53" s="11">
        <f>'[3]План 2024'!$F48</f>
        <v>0</v>
      </c>
      <c r="K53" s="45">
        <f>'[3]План 2024'!$G48</f>
        <v>0</v>
      </c>
      <c r="L53" s="11"/>
      <c r="M53" s="171"/>
      <c r="N53" s="45">
        <f>'[3]План 2024'!$H48</f>
        <v>0</v>
      </c>
      <c r="O53" s="292">
        <f>J53-D53</f>
        <v>0</v>
      </c>
      <c r="P53" s="338">
        <f t="shared" si="21"/>
        <v>0</v>
      </c>
      <c r="Q53" s="339">
        <f t="shared" si="12"/>
        <v>0</v>
      </c>
      <c r="R53" s="340">
        <f t="shared" si="2"/>
        <v>0</v>
      </c>
      <c r="S53" s="296"/>
      <c r="T53" s="171"/>
      <c r="U53" s="296"/>
      <c r="V53" s="171"/>
      <c r="W53" s="332"/>
      <c r="X53" s="134"/>
      <c r="Y53" s="171"/>
      <c r="Z53" s="296"/>
      <c r="AA53" s="171"/>
      <c r="AB53" s="11">
        <f>'[1]План 2024'!$K48</f>
        <v>0</v>
      </c>
      <c r="AC53" s="171">
        <f>'[1]План 2024'!$L48</f>
        <v>0</v>
      </c>
      <c r="AD53" s="12">
        <f>'[2]СВОД по МО'!$FO$73</f>
        <v>0</v>
      </c>
      <c r="AE53" s="12">
        <f>'[2]СВОД по МО'!$FR$73</f>
        <v>0</v>
      </c>
      <c r="AF53" s="11">
        <f>'[3]План 2024'!$K48</f>
        <v>0</v>
      </c>
      <c r="AG53" s="171">
        <f>'[3]План 2024'!$L48</f>
        <v>0</v>
      </c>
      <c r="AH53" s="292">
        <f t="shared" si="3"/>
        <v>0</v>
      </c>
      <c r="AI53" s="303">
        <f t="shared" si="4"/>
        <v>0</v>
      </c>
      <c r="AJ53" s="296"/>
      <c r="AK53" s="171"/>
      <c r="AL53" s="296"/>
      <c r="AM53" s="171">
        <v>0</v>
      </c>
      <c r="AN53" s="296"/>
      <c r="AO53" s="171"/>
      <c r="AP53" s="296"/>
      <c r="AQ53" s="171"/>
      <c r="AR53" s="11">
        <f>'[1]План 2024'!$O48</f>
        <v>0</v>
      </c>
      <c r="AS53" s="171">
        <f>'[1]План 2024'!$P48</f>
        <v>0</v>
      </c>
      <c r="AT53" s="12">
        <f>'[2]СВОД по МО'!$GA$73</f>
        <v>0</v>
      </c>
      <c r="AU53" s="12">
        <f>'[2]СВОД по МО'!$GD$73</f>
        <v>0</v>
      </c>
      <c r="AV53" s="11">
        <f>'[3]План 2024'!$O48</f>
        <v>0</v>
      </c>
      <c r="AW53" s="171">
        <f>'[3]План 2024'!$P48</f>
        <v>0</v>
      </c>
      <c r="AX53" s="292">
        <f t="shared" si="22"/>
        <v>0</v>
      </c>
      <c r="AY53" s="303">
        <f t="shared" si="22"/>
        <v>0</v>
      </c>
      <c r="AZ53" s="134"/>
      <c r="BA53" s="171"/>
      <c r="BB53" s="134"/>
      <c r="BC53" s="171"/>
      <c r="BD53" s="134"/>
      <c r="BE53" s="171">
        <v>0</v>
      </c>
      <c r="BF53" s="134"/>
      <c r="BG53" s="171"/>
      <c r="BH53" s="11">
        <f>'[1]План 2024'!$Q48</f>
        <v>0</v>
      </c>
      <c r="BI53" s="171">
        <f>'[1]План 2024'!$R48</f>
        <v>0</v>
      </c>
      <c r="BJ53" s="12">
        <f>'[2]СВОД по МО'!$GG$73</f>
        <v>0</v>
      </c>
      <c r="BK53" s="12">
        <f>'[2]СВОД по МО'!$GJ$73</f>
        <v>0</v>
      </c>
      <c r="BL53" s="11">
        <f>'[3]План 2024'!$Q48</f>
        <v>0</v>
      </c>
      <c r="BM53" s="171">
        <f>'[3]План 2024'!$R48</f>
        <v>0</v>
      </c>
      <c r="BN53" s="292">
        <f t="shared" si="23"/>
        <v>0</v>
      </c>
      <c r="BO53" s="303">
        <f t="shared" si="24"/>
        <v>0</v>
      </c>
      <c r="BP53" s="296"/>
      <c r="BQ53" s="171"/>
      <c r="BR53" s="134"/>
      <c r="BS53" s="171"/>
      <c r="BT53" s="296"/>
      <c r="BU53" s="171"/>
      <c r="BV53" s="296"/>
      <c r="BW53" s="171"/>
      <c r="BX53" s="11">
        <f>'[1]План 2024'!$S48</f>
        <v>0</v>
      </c>
      <c r="BY53" s="171">
        <f>'[1]План 2024'!$T48+'[1]План 2024'!$X48</f>
        <v>0</v>
      </c>
      <c r="BZ53" s="12">
        <f>'[2]СВОД по МО'!$GP$73</f>
        <v>0</v>
      </c>
      <c r="CA53" s="155">
        <f>'[2]СВОД по МО'!$GS54+CR53</f>
        <v>0</v>
      </c>
      <c r="CB53" s="11">
        <f>'[3]План 2024'!$S48</f>
        <v>0</v>
      </c>
      <c r="CC53" s="171">
        <f>'[3]План 2024'!$T48+'[3]План 2024'!$X48</f>
        <v>0</v>
      </c>
      <c r="CD53" s="292">
        <f t="shared" si="25"/>
        <v>0</v>
      </c>
      <c r="CE53" s="303">
        <f t="shared" si="26"/>
        <v>0</v>
      </c>
      <c r="CF53" s="296"/>
      <c r="CG53" s="171"/>
      <c r="CH53" s="134"/>
      <c r="CI53" s="171"/>
      <c r="CJ53" s="296"/>
      <c r="CK53" s="171">
        <v>0</v>
      </c>
      <c r="CL53" s="320"/>
      <c r="CM53" s="296"/>
      <c r="CN53" s="171"/>
      <c r="CO53" s="11">
        <f>'[1]План 2024'!$W48</f>
        <v>0</v>
      </c>
      <c r="CP53" s="171">
        <f>'[1]План 2024'!$X48</f>
        <v>0</v>
      </c>
      <c r="CQ53" s="12">
        <f>'[2]410058'!$GU$79</f>
        <v>0</v>
      </c>
      <c r="CR53" s="12">
        <f>'[2]410058'!$GX$79</f>
        <v>0</v>
      </c>
      <c r="CS53" s="11">
        <f>'[3]План 2024'!$W48</f>
        <v>0</v>
      </c>
      <c r="CT53" s="171">
        <f>'[3]План 2024'!$X48</f>
        <v>0</v>
      </c>
      <c r="CU53" s="292">
        <f t="shared" si="27"/>
        <v>0</v>
      </c>
      <c r="CV53" s="303">
        <f t="shared" si="28"/>
        <v>0</v>
      </c>
      <c r="CW53" s="296"/>
      <c r="CX53" s="171"/>
      <c r="CY53" s="296"/>
      <c r="CZ53" s="171"/>
      <c r="DA53" s="296"/>
      <c r="DB53" s="171"/>
      <c r="DC53" s="54"/>
      <c r="DD53" s="92"/>
    </row>
    <row r="54" spans="1:108" x14ac:dyDescent="0.25">
      <c r="A54" s="131">
        <v>41</v>
      </c>
      <c r="B54" s="131" t="str">
        <f>'Скорая медицинская помощь'!B54</f>
        <v>410064</v>
      </c>
      <c r="C54" s="289" t="str">
        <f>'Скорая медицинская помощь'!C54</f>
        <v>ООО "ЭКО ЦЕНТР"</v>
      </c>
      <c r="D54" s="11">
        <f>'[1]План 2024'!$F49</f>
        <v>0</v>
      </c>
      <c r="E54" s="171">
        <f>'[1]План 2024'!$G49</f>
        <v>0</v>
      </c>
      <c r="F54" s="11"/>
      <c r="G54" s="171"/>
      <c r="H54" s="12">
        <f>'[2]СВОД по МО'!$FA$55</f>
        <v>0</v>
      </c>
      <c r="I54" s="12">
        <f>'[2]СВОД по МО'!$FD$55</f>
        <v>0</v>
      </c>
      <c r="J54" s="11">
        <f>'[3]План 2024'!$F49</f>
        <v>0</v>
      </c>
      <c r="K54" s="45">
        <f>'[3]План 2024'!$G49</f>
        <v>0</v>
      </c>
      <c r="L54" s="11"/>
      <c r="M54" s="171"/>
      <c r="N54" s="45">
        <f>'[3]План 2024'!$H49</f>
        <v>0</v>
      </c>
      <c r="O54" s="292">
        <f t="shared" si="20"/>
        <v>0</v>
      </c>
      <c r="P54" s="338">
        <f t="shared" si="21"/>
        <v>0</v>
      </c>
      <c r="Q54" s="339">
        <f t="shared" si="12"/>
        <v>0</v>
      </c>
      <c r="R54" s="340">
        <f t="shared" si="2"/>
        <v>0</v>
      </c>
      <c r="S54" s="296"/>
      <c r="T54" s="171"/>
      <c r="U54" s="296"/>
      <c r="V54" s="171"/>
      <c r="W54" s="332"/>
      <c r="X54" s="134"/>
      <c r="Y54" s="171"/>
      <c r="Z54" s="296"/>
      <c r="AA54" s="171"/>
      <c r="AB54" s="11">
        <f>'[1]План 2024'!$K49</f>
        <v>0</v>
      </c>
      <c r="AC54" s="171">
        <f>'[1]План 2024'!$L49</f>
        <v>0</v>
      </c>
      <c r="AD54" s="12">
        <f>'[2]СВОД по МО'!$FO$55</f>
        <v>0</v>
      </c>
      <c r="AE54" s="12">
        <f>'[2]СВОД по МО'!$FR$55</f>
        <v>0</v>
      </c>
      <c r="AF54" s="11">
        <f>'[3]План 2024'!$K49</f>
        <v>0</v>
      </c>
      <c r="AG54" s="171">
        <f>'[3]План 2024'!$L49</f>
        <v>0</v>
      </c>
      <c r="AH54" s="292">
        <f t="shared" si="3"/>
        <v>0</v>
      </c>
      <c r="AI54" s="303">
        <f t="shared" si="4"/>
        <v>0</v>
      </c>
      <c r="AJ54" s="296"/>
      <c r="AK54" s="171"/>
      <c r="AL54" s="296"/>
      <c r="AM54" s="171">
        <v>0</v>
      </c>
      <c r="AN54" s="296"/>
      <c r="AO54" s="171"/>
      <c r="AP54" s="296"/>
      <c r="AQ54" s="171"/>
      <c r="AR54" s="11">
        <f>'[1]План 2024'!$O49</f>
        <v>0</v>
      </c>
      <c r="AS54" s="171">
        <f>'[1]План 2024'!$P49</f>
        <v>0</v>
      </c>
      <c r="AT54" s="12">
        <f>'[2]СВОД по МО'!$GA$55</f>
        <v>0</v>
      </c>
      <c r="AU54" s="12">
        <f>'[2]СВОД по МО'!$GD$55</f>
        <v>0</v>
      </c>
      <c r="AV54" s="11">
        <f>'[3]План 2024'!$O49</f>
        <v>0</v>
      </c>
      <c r="AW54" s="171">
        <f>'[3]План 2024'!$P49</f>
        <v>0</v>
      </c>
      <c r="AX54" s="292">
        <f t="shared" si="22"/>
        <v>0</v>
      </c>
      <c r="AY54" s="303">
        <f t="shared" si="22"/>
        <v>0</v>
      </c>
      <c r="AZ54" s="134"/>
      <c r="BA54" s="171"/>
      <c r="BB54" s="134"/>
      <c r="BC54" s="171"/>
      <c r="BD54" s="134"/>
      <c r="BE54" s="171">
        <v>0</v>
      </c>
      <c r="BF54" s="134"/>
      <c r="BG54" s="171"/>
      <c r="BH54" s="11">
        <f>'[1]План 2024'!$Q49</f>
        <v>0</v>
      </c>
      <c r="BI54" s="171">
        <f>'[1]План 2024'!$R49</f>
        <v>0</v>
      </c>
      <c r="BJ54" s="12">
        <f>'[2]СВОД по МО'!$GG$55</f>
        <v>0</v>
      </c>
      <c r="BK54" s="12">
        <f>'[2]СВОД по МО'!$GJ$55</f>
        <v>0</v>
      </c>
      <c r="BL54" s="11">
        <f>'[3]План 2024'!$Q49</f>
        <v>0</v>
      </c>
      <c r="BM54" s="171">
        <f>'[3]План 2024'!$R49</f>
        <v>0</v>
      </c>
      <c r="BN54" s="292">
        <f t="shared" si="23"/>
        <v>0</v>
      </c>
      <c r="BO54" s="303">
        <f t="shared" si="24"/>
        <v>0</v>
      </c>
      <c r="BP54" s="296"/>
      <c r="BQ54" s="171"/>
      <c r="BR54" s="134"/>
      <c r="BS54" s="171"/>
      <c r="BT54" s="296"/>
      <c r="BU54" s="171"/>
      <c r="BV54" s="296"/>
      <c r="BW54" s="171"/>
      <c r="BX54" s="11">
        <f>'[1]План 2024'!$S49</f>
        <v>0</v>
      </c>
      <c r="BY54" s="171">
        <f>'[1]План 2024'!$T49+'[1]План 2024'!$X49</f>
        <v>0</v>
      </c>
      <c r="BZ54" s="12">
        <f>'[2]СВОД по МО'!$GP$55</f>
        <v>0</v>
      </c>
      <c r="CA54" s="155">
        <f>'[2]СВОД по МО'!$GS55+CR54</f>
        <v>0</v>
      </c>
      <c r="CB54" s="11">
        <f>'[3]План 2024'!$S49</f>
        <v>0</v>
      </c>
      <c r="CC54" s="171">
        <f>'[3]План 2024'!$T49+'[3]План 2024'!$X49</f>
        <v>0</v>
      </c>
      <c r="CD54" s="292">
        <f t="shared" si="25"/>
        <v>0</v>
      </c>
      <c r="CE54" s="303">
        <f t="shared" si="26"/>
        <v>0</v>
      </c>
      <c r="CF54" s="296"/>
      <c r="CG54" s="171"/>
      <c r="CH54" s="134"/>
      <c r="CI54" s="171"/>
      <c r="CJ54" s="296"/>
      <c r="CK54" s="171">
        <v>0</v>
      </c>
      <c r="CL54" s="320"/>
      <c r="CM54" s="296"/>
      <c r="CN54" s="171"/>
      <c r="CO54" s="11">
        <f>'[1]План 2024'!$W49</f>
        <v>0</v>
      </c>
      <c r="CP54" s="171">
        <f>'[1]План 2024'!$X49</f>
        <v>0</v>
      </c>
      <c r="CQ54" s="12">
        <f>'[2]410064'!$GU$79</f>
        <v>0</v>
      </c>
      <c r="CR54" s="12">
        <f>'[2]410064'!$GX$79</f>
        <v>0</v>
      </c>
      <c r="CS54" s="11">
        <f>'[3]План 2024'!$W49</f>
        <v>0</v>
      </c>
      <c r="CT54" s="171">
        <f>'[3]План 2024'!$X49</f>
        <v>0</v>
      </c>
      <c r="CU54" s="292">
        <f t="shared" si="27"/>
        <v>0</v>
      </c>
      <c r="CV54" s="303">
        <f t="shared" si="28"/>
        <v>0</v>
      </c>
      <c r="CW54" s="296"/>
      <c r="CX54" s="171"/>
      <c r="CY54" s="296"/>
      <c r="CZ54" s="171"/>
      <c r="DA54" s="296"/>
      <c r="DB54" s="171"/>
    </row>
    <row r="55" spans="1:108" x14ac:dyDescent="0.25">
      <c r="A55" s="131">
        <v>42</v>
      </c>
      <c r="B55" s="131" t="str">
        <f>'Скорая медицинская помощь'!B55</f>
        <v>410068</v>
      </c>
      <c r="C55" s="289" t="str">
        <f>'Скорая медицинская помощь'!C55</f>
        <v>ГБУЗ КК ЦОЗМП</v>
      </c>
      <c r="D55" s="11">
        <f>'[1]План 2024'!$F50</f>
        <v>6528</v>
      </c>
      <c r="E55" s="171">
        <f>'[1]План 2024'!$G50</f>
        <v>59147.369999999995</v>
      </c>
      <c r="F55" s="11">
        <v>136</v>
      </c>
      <c r="G55" s="171">
        <v>582</v>
      </c>
      <c r="H55" s="12">
        <f>'[2]СВОД по МО'!$FA$56</f>
        <v>4015</v>
      </c>
      <c r="I55" s="12">
        <f>'[2]СВОД по МО'!$FD$56</f>
        <v>41415.093339999992</v>
      </c>
      <c r="J55" s="11">
        <f>'[3]План 2024'!$F50</f>
        <v>6528</v>
      </c>
      <c r="K55" s="45">
        <f>'[3]План 2024'!$G50</f>
        <v>61487.25</v>
      </c>
      <c r="L55" s="11">
        <f>'[3]410068'!$V$36</f>
        <v>476</v>
      </c>
      <c r="M55" s="171">
        <f>'[3]410068'!$W$36</f>
        <v>2009</v>
      </c>
      <c r="N55" s="45">
        <f>'[3]План 2024'!$H50</f>
        <v>2009</v>
      </c>
      <c r="O55" s="292">
        <f t="shared" si="20"/>
        <v>0</v>
      </c>
      <c r="P55" s="338">
        <f t="shared" si="21"/>
        <v>2339.8800000000047</v>
      </c>
      <c r="Q55" s="339">
        <f t="shared" si="12"/>
        <v>340</v>
      </c>
      <c r="R55" s="340">
        <f t="shared" si="2"/>
        <v>1427</v>
      </c>
      <c r="S55" s="296"/>
      <c r="T55" s="171">
        <v>1221.9000000000001</v>
      </c>
      <c r="U55" s="296"/>
      <c r="V55" s="171"/>
      <c r="W55" s="332"/>
      <c r="X55" s="134"/>
      <c r="Y55" s="171"/>
      <c r="Z55" s="296"/>
      <c r="AA55" s="171"/>
      <c r="AB55" s="11">
        <f>'[1]План 2024'!$K50</f>
        <v>19005</v>
      </c>
      <c r="AC55" s="171">
        <f>'[1]План 2024'!$L50</f>
        <v>30145.277599999998</v>
      </c>
      <c r="AD55" s="12">
        <f>'[2]СВОД по МО'!$FO$56</f>
        <v>8426</v>
      </c>
      <c r="AE55" s="12">
        <f>'[2]СВОД по МО'!$FR$56</f>
        <v>15269.014439999997</v>
      </c>
      <c r="AF55" s="11">
        <f>'[3]План 2024'!$K50</f>
        <v>16010</v>
      </c>
      <c r="AG55" s="171">
        <f>'[3]План 2024'!$L50</f>
        <v>30736.967199999992</v>
      </c>
      <c r="AH55" s="292">
        <f t="shared" si="3"/>
        <v>-2995</v>
      </c>
      <c r="AI55" s="303">
        <f t="shared" si="4"/>
        <v>591.68959999999424</v>
      </c>
      <c r="AJ55" s="296">
        <v>-2995</v>
      </c>
      <c r="AK55" s="171"/>
      <c r="AL55" s="296"/>
      <c r="AM55" s="171">
        <v>804.07959999999366</v>
      </c>
      <c r="AN55" s="296"/>
      <c r="AO55" s="171"/>
      <c r="AP55" s="296"/>
      <c r="AQ55" s="171"/>
      <c r="AR55" s="11">
        <f>'[1]План 2024'!$O50</f>
        <v>2932</v>
      </c>
      <c r="AS55" s="171">
        <f>'[1]План 2024'!$P50</f>
        <v>22381.05</v>
      </c>
      <c r="AT55" s="12">
        <f>'[2]СВОД по МО'!$GA$56</f>
        <v>1139</v>
      </c>
      <c r="AU55" s="12">
        <f>'[2]СВОД по МО'!$GD$56</f>
        <v>8524.7064300000002</v>
      </c>
      <c r="AV55" s="11">
        <f>'[3]План 2024'!$O50</f>
        <v>2932</v>
      </c>
      <c r="AW55" s="171">
        <f>'[3]План 2024'!$P50</f>
        <v>22381.05</v>
      </c>
      <c r="AX55" s="292">
        <f t="shared" si="22"/>
        <v>0</v>
      </c>
      <c r="AY55" s="303">
        <f t="shared" si="22"/>
        <v>0</v>
      </c>
      <c r="AZ55" s="134"/>
      <c r="BA55" s="171"/>
      <c r="BB55" s="134"/>
      <c r="BC55" s="171"/>
      <c r="BD55" s="134"/>
      <c r="BE55" s="171">
        <v>0</v>
      </c>
      <c r="BF55" s="134"/>
      <c r="BG55" s="171"/>
      <c r="BH55" s="11">
        <f>'[1]План 2024'!$Q50</f>
        <v>2783</v>
      </c>
      <c r="BI55" s="171">
        <f>'[1]План 2024'!$R50</f>
        <v>9915.4699999999993</v>
      </c>
      <c r="BJ55" s="12">
        <f>'[2]СВОД по МО'!$GG$56</f>
        <v>1428</v>
      </c>
      <c r="BK55" s="12">
        <f>'[2]СВОД по МО'!$GJ$56</f>
        <v>5060.7963799999998</v>
      </c>
      <c r="BL55" s="11">
        <f>'[3]План 2024'!$Q50</f>
        <v>2783</v>
      </c>
      <c r="BM55" s="171">
        <f>'[3]План 2024'!$R50</f>
        <v>9915.4699999999993</v>
      </c>
      <c r="BN55" s="292">
        <f t="shared" si="23"/>
        <v>0</v>
      </c>
      <c r="BO55" s="303">
        <f t="shared" si="24"/>
        <v>0</v>
      </c>
      <c r="BP55" s="296"/>
      <c r="BQ55" s="171"/>
      <c r="BR55" s="134"/>
      <c r="BS55" s="171"/>
      <c r="BT55" s="296"/>
      <c r="BU55" s="171"/>
      <c r="BV55" s="296"/>
      <c r="BW55" s="171"/>
      <c r="BX55" s="11">
        <f>'[1]План 2024'!$S50</f>
        <v>14450</v>
      </c>
      <c r="BY55" s="171">
        <f>'[1]План 2024'!$T50+'[1]План 2024'!$X50</f>
        <v>13642.210000000001</v>
      </c>
      <c r="BZ55" s="12">
        <f>'[2]СВОД по МО'!$GP$56</f>
        <v>7067</v>
      </c>
      <c r="CA55" s="155">
        <f>'[2]СВОД по МО'!$GS56+CR55</f>
        <v>8061.2539700000007</v>
      </c>
      <c r="CB55" s="11">
        <f>'[3]План 2024'!$S50</f>
        <v>14450</v>
      </c>
      <c r="CC55" s="171">
        <f>'[3]План 2024'!$T50+'[3]План 2024'!$X50</f>
        <v>14169.210000000001</v>
      </c>
      <c r="CD55" s="292">
        <f t="shared" si="25"/>
        <v>0</v>
      </c>
      <c r="CE55" s="303">
        <f t="shared" si="26"/>
        <v>527</v>
      </c>
      <c r="CF55" s="296"/>
      <c r="CG55" s="171"/>
      <c r="CH55" s="134"/>
      <c r="CI55" s="171"/>
      <c r="CJ55" s="296"/>
      <c r="CK55" s="171">
        <v>527</v>
      </c>
      <c r="CL55" s="320"/>
      <c r="CM55" s="296"/>
      <c r="CN55" s="171"/>
      <c r="CO55" s="11">
        <f>'[1]План 2024'!$W50</f>
        <v>454</v>
      </c>
      <c r="CP55" s="171">
        <f>'[1]План 2024'!$X50</f>
        <v>1289.82</v>
      </c>
      <c r="CQ55" s="12">
        <f>'[2]410068'!$GU$79</f>
        <v>217</v>
      </c>
      <c r="CR55" s="12">
        <f>'[2]410068'!$GX$79</f>
        <v>844.36653000000115</v>
      </c>
      <c r="CS55" s="11">
        <f>'[3]План 2024'!$W50</f>
        <v>454</v>
      </c>
      <c r="CT55" s="171">
        <f>'[3]План 2024'!$X50</f>
        <v>1816.82</v>
      </c>
      <c r="CU55" s="292">
        <f t="shared" si="27"/>
        <v>0</v>
      </c>
      <c r="CV55" s="303">
        <f t="shared" si="28"/>
        <v>527</v>
      </c>
      <c r="CW55" s="296">
        <f>17298-154</f>
        <v>17144</v>
      </c>
      <c r="CX55" s="171">
        <v>2482.4899999999998</v>
      </c>
      <c r="CY55" s="296"/>
      <c r="CZ55" s="171"/>
      <c r="DA55" s="296"/>
      <c r="DB55" s="171"/>
    </row>
    <row r="56" spans="1:108" x14ac:dyDescent="0.25">
      <c r="A56" s="131">
        <v>43</v>
      </c>
      <c r="B56" s="131" t="str">
        <f>'Скорая медицинская помощь'!B56</f>
        <v>410069</v>
      </c>
      <c r="C56" s="289" t="str">
        <f>'Скорая медицинская помощь'!C56</f>
        <v>ООО "ИМПУЛЬС"</v>
      </c>
      <c r="D56" s="11">
        <f>'[1]План 2024'!$F51</f>
        <v>0</v>
      </c>
      <c r="E56" s="171">
        <f>'[1]План 2024'!$G51</f>
        <v>0</v>
      </c>
      <c r="F56" s="11"/>
      <c r="G56" s="171"/>
      <c r="H56" s="12">
        <f>'[2]СВОД по МО'!$FA$57</f>
        <v>0</v>
      </c>
      <c r="I56" s="12">
        <f>'[2]СВОД по МО'!$FD$57</f>
        <v>0</v>
      </c>
      <c r="J56" s="11">
        <f>'[3]План 2024'!$F51</f>
        <v>0</v>
      </c>
      <c r="K56" s="45">
        <f>'[3]План 2024'!$G51</f>
        <v>0</v>
      </c>
      <c r="L56" s="11"/>
      <c r="M56" s="171"/>
      <c r="N56" s="45">
        <f>'[3]План 2024'!$H51</f>
        <v>0</v>
      </c>
      <c r="O56" s="292">
        <f>J56-D56</f>
        <v>0</v>
      </c>
      <c r="P56" s="338">
        <f t="shared" si="21"/>
        <v>0</v>
      </c>
      <c r="Q56" s="339">
        <f t="shared" si="12"/>
        <v>0</v>
      </c>
      <c r="R56" s="340">
        <f t="shared" si="2"/>
        <v>0</v>
      </c>
      <c r="S56" s="296"/>
      <c r="T56" s="171"/>
      <c r="U56" s="296"/>
      <c r="V56" s="171"/>
      <c r="W56" s="332"/>
      <c r="X56" s="134"/>
      <c r="Y56" s="171"/>
      <c r="Z56" s="296"/>
      <c r="AA56" s="171"/>
      <c r="AB56" s="11">
        <f>'[1]План 2024'!$K51</f>
        <v>0</v>
      </c>
      <c r="AC56" s="171">
        <f>'[1]План 2024'!$L51</f>
        <v>0</v>
      </c>
      <c r="AD56" s="12">
        <f>'[2]СВОД по МО'!$FO$57</f>
        <v>0</v>
      </c>
      <c r="AE56" s="12">
        <f>'[2]СВОД по МО'!$FR$57</f>
        <v>0</v>
      </c>
      <c r="AF56" s="11">
        <f>'[3]План 2024'!$K51</f>
        <v>0</v>
      </c>
      <c r="AG56" s="171">
        <f>'[3]План 2024'!$L51</f>
        <v>0</v>
      </c>
      <c r="AH56" s="292">
        <f>AF56-AB56</f>
        <v>0</v>
      </c>
      <c r="AI56" s="303">
        <f t="shared" si="4"/>
        <v>0</v>
      </c>
      <c r="AJ56" s="296"/>
      <c r="AK56" s="171"/>
      <c r="AL56" s="296"/>
      <c r="AM56" s="171"/>
      <c r="AN56" s="296"/>
      <c r="AO56" s="171"/>
      <c r="AP56" s="296"/>
      <c r="AQ56" s="171"/>
      <c r="AR56" s="11">
        <f>'[1]План 2024'!$O51</f>
        <v>0</v>
      </c>
      <c r="AS56" s="171">
        <f>'[1]План 2024'!$P51</f>
        <v>0</v>
      </c>
      <c r="AT56" s="12">
        <f>'[2]СВОД по МО'!$GA$57</f>
        <v>0</v>
      </c>
      <c r="AU56" s="12">
        <f>'[2]СВОД по МО'!$GD$57</f>
        <v>0</v>
      </c>
      <c r="AV56" s="11">
        <f>'[3]План 2024'!$O51</f>
        <v>0</v>
      </c>
      <c r="AW56" s="171">
        <f>'[3]План 2024'!$P51</f>
        <v>0</v>
      </c>
      <c r="AX56" s="292">
        <f t="shared" si="22"/>
        <v>0</v>
      </c>
      <c r="AY56" s="303">
        <f t="shared" si="22"/>
        <v>0</v>
      </c>
      <c r="AZ56" s="134"/>
      <c r="BA56" s="171"/>
      <c r="BB56" s="134"/>
      <c r="BC56" s="171"/>
      <c r="BD56" s="134">
        <v>0</v>
      </c>
      <c r="BE56" s="171">
        <v>0</v>
      </c>
      <c r="BF56" s="134"/>
      <c r="BG56" s="171"/>
      <c r="BH56" s="11">
        <f>'[1]План 2024'!$Q51</f>
        <v>0</v>
      </c>
      <c r="BI56" s="171">
        <f>'[1]План 2024'!$R51</f>
        <v>0</v>
      </c>
      <c r="BJ56" s="12">
        <f>'[2]СВОД по МО'!$GG$57</f>
        <v>0</v>
      </c>
      <c r="BK56" s="12">
        <f>'[2]СВОД по МО'!$GJ$57</f>
        <v>0</v>
      </c>
      <c r="BL56" s="11">
        <f>'[3]План 2024'!$Q51</f>
        <v>0</v>
      </c>
      <c r="BM56" s="171">
        <f>'[3]План 2024'!$R51</f>
        <v>0</v>
      </c>
      <c r="BN56" s="292">
        <f t="shared" si="23"/>
        <v>0</v>
      </c>
      <c r="BO56" s="303">
        <f t="shared" si="24"/>
        <v>0</v>
      </c>
      <c r="BP56" s="296"/>
      <c r="BQ56" s="171"/>
      <c r="BR56" s="134"/>
      <c r="BS56" s="171"/>
      <c r="BT56" s="296"/>
      <c r="BU56" s="171"/>
      <c r="BV56" s="296"/>
      <c r="BW56" s="171"/>
      <c r="BX56" s="11">
        <f>'[1]План 2024'!$S51</f>
        <v>0</v>
      </c>
      <c r="BY56" s="171">
        <f>'[1]План 2024'!$T51+'[1]План 2024'!$X51</f>
        <v>24992.01</v>
      </c>
      <c r="BZ56" s="12">
        <f>'[2]СВОД по МО'!$GP$57</f>
        <v>0</v>
      </c>
      <c r="CA56" s="155">
        <f>'[2]СВОД по МО'!$GS57+CR56</f>
        <v>16396.859510000002</v>
      </c>
      <c r="CB56" s="11">
        <f>'[3]План 2024'!$S51</f>
        <v>0</v>
      </c>
      <c r="CC56" s="171">
        <f>'[3]План 2024'!$T51+'[3]План 2024'!$X51</f>
        <v>30378.22</v>
      </c>
      <c r="CD56" s="292">
        <f t="shared" si="25"/>
        <v>0</v>
      </c>
      <c r="CE56" s="303">
        <f t="shared" si="26"/>
        <v>5386.2100000000028</v>
      </c>
      <c r="CF56" s="296"/>
      <c r="CG56" s="171"/>
      <c r="CH56" s="134"/>
      <c r="CI56" s="171"/>
      <c r="CJ56" s="296"/>
      <c r="CK56" s="171">
        <v>5386.2100000000028</v>
      </c>
      <c r="CL56" s="320"/>
      <c r="CM56" s="296"/>
      <c r="CN56" s="171"/>
      <c r="CO56" s="11">
        <f>'[1]План 2024'!$W51</f>
        <v>2361</v>
      </c>
      <c r="CP56" s="171">
        <f>'[1]План 2024'!$X51</f>
        <v>24992.01</v>
      </c>
      <c r="CQ56" s="12">
        <f>'[2]410069'!$GU$79</f>
        <v>1562</v>
      </c>
      <c r="CR56" s="12">
        <f>'[2]410069'!$GX$79</f>
        <v>16396.859510000002</v>
      </c>
      <c r="CS56" s="11">
        <f>'[3]План 2024'!$W51</f>
        <v>2871</v>
      </c>
      <c r="CT56" s="171">
        <f>'[3]План 2024'!$X51</f>
        <v>30378.22</v>
      </c>
      <c r="CU56" s="292">
        <f t="shared" si="27"/>
        <v>510</v>
      </c>
      <c r="CV56" s="303">
        <f t="shared" si="28"/>
        <v>5386.2100000000028</v>
      </c>
      <c r="CW56" s="296">
        <f>60+450</f>
        <v>510</v>
      </c>
      <c r="CX56" s="171">
        <f>527.33+4712.22</f>
        <v>5239.55</v>
      </c>
      <c r="CY56" s="296"/>
      <c r="CZ56" s="171"/>
      <c r="DA56" s="296"/>
      <c r="DB56" s="171"/>
    </row>
    <row r="57" spans="1:108" x14ac:dyDescent="0.25">
      <c r="A57" s="131">
        <v>44</v>
      </c>
      <c r="B57" s="131">
        <f>'Скорая медицинская помощь'!B57</f>
        <v>410071</v>
      </c>
      <c r="C57" s="289" t="str">
        <f>'Скорая медицинская помощь'!C57</f>
        <v>ООО ДЦ "ЖЕМЧУЖИНА КАМЧАТКИ"</v>
      </c>
      <c r="D57" s="11">
        <f>'[1]План 2024'!$F52</f>
        <v>0</v>
      </c>
      <c r="E57" s="171">
        <f>'[1]План 2024'!$G52</f>
        <v>0</v>
      </c>
      <c r="F57" s="11"/>
      <c r="G57" s="171"/>
      <c r="H57" s="12">
        <f>'[2]СВОД по МО'!$FA$55</f>
        <v>0</v>
      </c>
      <c r="I57" s="12">
        <f>'[2]СВОД по МО'!$FD$55</f>
        <v>0</v>
      </c>
      <c r="J57" s="11">
        <f>'[3]План 2024'!$F52</f>
        <v>0</v>
      </c>
      <c r="K57" s="45">
        <f>'[3]План 2024'!$G52</f>
        <v>0</v>
      </c>
      <c r="L57" s="11"/>
      <c r="M57" s="171"/>
      <c r="N57" s="45">
        <f>'[3]План 2024'!$H52</f>
        <v>0</v>
      </c>
      <c r="O57" s="292">
        <f t="shared" ref="O57:O71" si="29">J57-D57</f>
        <v>0</v>
      </c>
      <c r="P57" s="338">
        <f t="shared" ref="P57:P71" si="30">K57-E57</f>
        <v>0</v>
      </c>
      <c r="Q57" s="339">
        <f t="shared" si="12"/>
        <v>0</v>
      </c>
      <c r="R57" s="340">
        <f t="shared" si="2"/>
        <v>0</v>
      </c>
      <c r="S57" s="296"/>
      <c r="T57" s="171"/>
      <c r="U57" s="296"/>
      <c r="V57" s="171"/>
      <c r="W57" s="332"/>
      <c r="X57" s="134"/>
      <c r="Y57" s="171"/>
      <c r="Z57" s="296"/>
      <c r="AA57" s="171"/>
      <c r="AB57" s="11">
        <f>'[1]План 2024'!$K52</f>
        <v>0</v>
      </c>
      <c r="AC57" s="171">
        <f>'[1]План 2024'!$L52</f>
        <v>0</v>
      </c>
      <c r="AD57" s="12">
        <f>'[2]СВОД по МО'!$FO$55</f>
        <v>0</v>
      </c>
      <c r="AE57" s="12">
        <f>'[2]СВОД по МО'!$FR$55</f>
        <v>0</v>
      </c>
      <c r="AF57" s="11">
        <f>'[3]План 2024'!$K52</f>
        <v>0</v>
      </c>
      <c r="AG57" s="171">
        <f>'[3]План 2024'!$L52</f>
        <v>0</v>
      </c>
      <c r="AH57" s="292"/>
      <c r="AI57" s="303"/>
      <c r="AJ57" s="296"/>
      <c r="AK57" s="171"/>
      <c r="AL57" s="296"/>
      <c r="AM57" s="171"/>
      <c r="AN57" s="296"/>
      <c r="AO57" s="171"/>
      <c r="AP57" s="296"/>
      <c r="AQ57" s="171"/>
      <c r="AR57" s="11">
        <f>'[1]План 2024'!$O52</f>
        <v>0</v>
      </c>
      <c r="AS57" s="171">
        <f>'[1]План 2024'!$P52</f>
        <v>0</v>
      </c>
      <c r="AT57" s="12">
        <f>'[2]СВОД по МО'!$GA$55</f>
        <v>0</v>
      </c>
      <c r="AU57" s="12">
        <f>'[2]СВОД по МО'!$GD$55</f>
        <v>0</v>
      </c>
      <c r="AV57" s="11">
        <f>'[3]План 2024'!$O52</f>
        <v>0</v>
      </c>
      <c r="AW57" s="171">
        <f>'[3]План 2024'!$P52</f>
        <v>0</v>
      </c>
      <c r="AX57" s="292">
        <f t="shared" ref="AX57" si="31">AV57-AR57</f>
        <v>0</v>
      </c>
      <c r="AY57" s="303">
        <f t="shared" ref="AY57" si="32">AW57-AS57</f>
        <v>0</v>
      </c>
      <c r="AZ57" s="134"/>
      <c r="BA57" s="171"/>
      <c r="BB57" s="134"/>
      <c r="BC57" s="171"/>
      <c r="BD57" s="134">
        <v>0</v>
      </c>
      <c r="BE57" s="171">
        <v>0</v>
      </c>
      <c r="BF57" s="134"/>
      <c r="BG57" s="171"/>
      <c r="BH57" s="11">
        <f>'[1]План 2024'!$Q52</f>
        <v>0</v>
      </c>
      <c r="BI57" s="171">
        <f>'[1]План 2024'!$R52</f>
        <v>0</v>
      </c>
      <c r="BJ57" s="12">
        <f>'[2]СВОД по МО'!$GG$55</f>
        <v>0</v>
      </c>
      <c r="BK57" s="12">
        <f>'[2]СВОД по МО'!$GJ$55</f>
        <v>0</v>
      </c>
      <c r="BL57" s="11">
        <f>'[3]План 2024'!$Q52</f>
        <v>0</v>
      </c>
      <c r="BM57" s="171">
        <f>'[3]План 2024'!$R52</f>
        <v>0</v>
      </c>
      <c r="BN57" s="292"/>
      <c r="BO57" s="303"/>
      <c r="BP57" s="296"/>
      <c r="BQ57" s="171"/>
      <c r="BR57" s="134"/>
      <c r="BS57" s="171"/>
      <c r="BT57" s="296"/>
      <c r="BU57" s="171"/>
      <c r="BV57" s="296"/>
      <c r="BW57" s="171"/>
      <c r="BX57" s="11">
        <f>'[1]План 2024'!$S52</f>
        <v>0</v>
      </c>
      <c r="BY57" s="171">
        <f>'[1]План 2024'!$T52+'[1]План 2024'!$X52</f>
        <v>0</v>
      </c>
      <c r="BZ57" s="12">
        <f>'[2]СВОД по МО'!$GP$55</f>
        <v>0</v>
      </c>
      <c r="CA57" s="155">
        <f>'[2]СВОД по МО'!$GS58+CR57</f>
        <v>0</v>
      </c>
      <c r="CB57" s="11">
        <f>'[3]План 2024'!$S52</f>
        <v>0</v>
      </c>
      <c r="CC57" s="171">
        <f>'[3]План 2024'!$T52+'[3]План 2024'!$X52</f>
        <v>0</v>
      </c>
      <c r="CD57" s="292">
        <f t="shared" ref="CD57" si="33">CB57-BX57</f>
        <v>0</v>
      </c>
      <c r="CE57" s="303">
        <f t="shared" ref="CE57" si="34">CC57-BY57</f>
        <v>0</v>
      </c>
      <c r="CF57" s="296"/>
      <c r="CG57" s="171"/>
      <c r="CH57" s="134"/>
      <c r="CI57" s="171"/>
      <c r="CJ57" s="296"/>
      <c r="CK57" s="171">
        <v>0</v>
      </c>
      <c r="CL57" s="320"/>
      <c r="CM57" s="296"/>
      <c r="CN57" s="171"/>
      <c r="CO57" s="11">
        <f>'[1]План 2024'!$W52</f>
        <v>0</v>
      </c>
      <c r="CP57" s="171">
        <f>'[1]План 2024'!$X52</f>
        <v>0</v>
      </c>
      <c r="CQ57" s="12">
        <f>'[2]410071'!$GU$79</f>
        <v>0</v>
      </c>
      <c r="CR57" s="12">
        <f>'[2]410071'!$GX$79</f>
        <v>0</v>
      </c>
      <c r="CS57" s="11">
        <f>'[3]План 2024'!$W52</f>
        <v>0</v>
      </c>
      <c r="CT57" s="171">
        <f>'[3]План 2024'!$X52</f>
        <v>0</v>
      </c>
      <c r="CU57" s="292">
        <f t="shared" ref="CU57:CU58" si="35">CS57-CO57</f>
        <v>0</v>
      </c>
      <c r="CV57" s="303">
        <f t="shared" ref="CV57:CV58" si="36">CT57-CP57</f>
        <v>0</v>
      </c>
      <c r="CW57" s="296"/>
      <c r="CX57" s="171"/>
      <c r="CY57" s="296"/>
      <c r="CZ57" s="171"/>
      <c r="DA57" s="296"/>
      <c r="DB57" s="171"/>
    </row>
    <row r="58" spans="1:108" x14ac:dyDescent="0.25">
      <c r="A58" s="131">
        <v>45</v>
      </c>
      <c r="B58" s="131">
        <f>'Скорая медицинская помощь'!B58</f>
        <v>410077</v>
      </c>
      <c r="C58" s="289" t="str">
        <f>'Скорая медицинская помощь'!C58</f>
        <v>ЦЕНТР СПИД</v>
      </c>
      <c r="D58" s="11">
        <f>'[1]План 2024'!$F53</f>
        <v>0</v>
      </c>
      <c r="E58" s="171">
        <f>'[1]План 2024'!$G53</f>
        <v>0</v>
      </c>
      <c r="F58" s="11"/>
      <c r="G58" s="171"/>
      <c r="H58" s="12">
        <f>'[2]СВОД по МО'!$FA$59</f>
        <v>0</v>
      </c>
      <c r="I58" s="12">
        <f>'[2]СВОД по МО'!$FD$59</f>
        <v>0</v>
      </c>
      <c r="J58" s="11">
        <f>'[3]План 2024'!$F53</f>
        <v>0</v>
      </c>
      <c r="K58" s="45">
        <f>'[3]План 2024'!$G53</f>
        <v>0</v>
      </c>
      <c r="L58" s="11"/>
      <c r="M58" s="171"/>
      <c r="N58" s="45"/>
      <c r="O58" s="292">
        <f t="shared" si="29"/>
        <v>0</v>
      </c>
      <c r="P58" s="338">
        <f t="shared" si="30"/>
        <v>0</v>
      </c>
      <c r="Q58" s="339">
        <f t="shared" si="12"/>
        <v>0</v>
      </c>
      <c r="R58" s="340">
        <f t="shared" si="2"/>
        <v>0</v>
      </c>
      <c r="S58" s="296"/>
      <c r="T58" s="171"/>
      <c r="U58" s="296"/>
      <c r="V58" s="171"/>
      <c r="W58" s="332"/>
      <c r="X58" s="134"/>
      <c r="Y58" s="171"/>
      <c r="Z58" s="296"/>
      <c r="AA58" s="171"/>
      <c r="AB58" s="11">
        <f>'[1]План 2024'!$K53</f>
        <v>762</v>
      </c>
      <c r="AC58" s="171">
        <f>'[1]План 2024'!$L53</f>
        <v>1756.63</v>
      </c>
      <c r="AD58" s="12">
        <f>'[2]СВОД по МО'!$FO$59</f>
        <v>380</v>
      </c>
      <c r="AE58" s="12">
        <f>'[2]СВОД по МО'!$FR$59</f>
        <v>880.07141000000001</v>
      </c>
      <c r="AF58" s="11">
        <f>'[3]План 2024'!$K53</f>
        <v>762</v>
      </c>
      <c r="AG58" s="171">
        <f>'[3]План 2024'!$L53</f>
        <v>1756.63</v>
      </c>
      <c r="AH58" s="292">
        <f t="shared" ref="AH58:AI63" si="37">AF58-AB58</f>
        <v>0</v>
      </c>
      <c r="AI58" s="303">
        <f t="shared" si="37"/>
        <v>0</v>
      </c>
      <c r="AJ58" s="296"/>
      <c r="AK58" s="171"/>
      <c r="AL58" s="296"/>
      <c r="AM58" s="171"/>
      <c r="AN58" s="296"/>
      <c r="AO58" s="171"/>
      <c r="AP58" s="296"/>
      <c r="AQ58" s="171"/>
      <c r="AR58" s="11">
        <f>'[1]План 2024'!$O53</f>
        <v>0</v>
      </c>
      <c r="AS58" s="171">
        <f>'[1]План 2024'!$P53</f>
        <v>0</v>
      </c>
      <c r="AT58" s="12">
        <f>'[2]СВОД по МО'!$GA$59</f>
        <v>0</v>
      </c>
      <c r="AU58" s="12">
        <f>'[2]СВОД по МО'!$GD$59</f>
        <v>0</v>
      </c>
      <c r="AV58" s="11">
        <f>'[3]План 2024'!$O53</f>
        <v>0</v>
      </c>
      <c r="AW58" s="171">
        <f>'[3]План 2024'!$P53</f>
        <v>0</v>
      </c>
      <c r="AX58" s="292">
        <f t="shared" si="22"/>
        <v>0</v>
      </c>
      <c r="AY58" s="303">
        <f t="shared" si="22"/>
        <v>0</v>
      </c>
      <c r="AZ58" s="134"/>
      <c r="BA58" s="171"/>
      <c r="BB58" s="134"/>
      <c r="BC58" s="171"/>
      <c r="BD58" s="134">
        <v>0</v>
      </c>
      <c r="BE58" s="171">
        <v>0</v>
      </c>
      <c r="BF58" s="134"/>
      <c r="BG58" s="171"/>
      <c r="BH58" s="11">
        <f>'[1]План 2024'!$Q53</f>
        <v>250</v>
      </c>
      <c r="BI58" s="171">
        <f>'[1]План 2024'!$R53</f>
        <v>890.72</v>
      </c>
      <c r="BJ58" s="12">
        <f>'[2]СВОД по МО'!$GG$59</f>
        <v>308</v>
      </c>
      <c r="BK58" s="12">
        <f>'[2]СВОД по МО'!$GJ$59</f>
        <v>1090.20354</v>
      </c>
      <c r="BL58" s="11">
        <f>'[3]План 2024'!$Q53</f>
        <v>471</v>
      </c>
      <c r="BM58" s="171">
        <f>'[3]План 2024'!$R53</f>
        <v>1678.12</v>
      </c>
      <c r="BN58" s="292">
        <f t="shared" si="23"/>
        <v>221</v>
      </c>
      <c r="BO58" s="303">
        <f t="shared" si="24"/>
        <v>787.39999999999986</v>
      </c>
      <c r="BP58" s="296">
        <v>221</v>
      </c>
      <c r="BQ58" s="171">
        <v>787.4</v>
      </c>
      <c r="BR58" s="134"/>
      <c r="BS58" s="171"/>
      <c r="BT58" s="296"/>
      <c r="BU58" s="171"/>
      <c r="BV58" s="296"/>
      <c r="BW58" s="171"/>
      <c r="BX58" s="11">
        <f>'[1]План 2024'!$S53</f>
        <v>500</v>
      </c>
      <c r="BY58" s="171">
        <f>'[1]План 2024'!$T53+'[1]План 2024'!$X53</f>
        <v>394752.01400000008</v>
      </c>
      <c r="BZ58" s="12">
        <f>'[2]СВОД по МО'!$GP$59</f>
        <v>513</v>
      </c>
      <c r="CA58" s="155">
        <f>'[2]СВОД по МО'!$GS59+CR58</f>
        <v>219469.52081000005</v>
      </c>
      <c r="CB58" s="11">
        <f>'[3]План 2024'!$S53</f>
        <v>700</v>
      </c>
      <c r="CC58" s="171">
        <f>'[3]План 2024'!$T53+'[3]План 2024'!$X53</f>
        <v>462095.87399999989</v>
      </c>
      <c r="CD58" s="292">
        <f t="shared" si="25"/>
        <v>200</v>
      </c>
      <c r="CE58" s="303">
        <f>CC58-BY58</f>
        <v>67343.859999999811</v>
      </c>
      <c r="CF58" s="296">
        <v>200</v>
      </c>
      <c r="CG58" s="171">
        <v>1273.3</v>
      </c>
      <c r="CH58" s="134"/>
      <c r="CI58" s="171"/>
      <c r="CJ58" s="296"/>
      <c r="CK58" s="171"/>
      <c r="CL58" s="320"/>
      <c r="CM58" s="296"/>
      <c r="CN58" s="171"/>
      <c r="CO58" s="11">
        <f>'[1]План 2024'!$W53</f>
        <v>1238058</v>
      </c>
      <c r="CP58" s="171">
        <f>'[1]План 2024'!$X53</f>
        <v>391568.76400000008</v>
      </c>
      <c r="CQ58" s="12">
        <f>'[2]410077'!$GU$79</f>
        <v>868617</v>
      </c>
      <c r="CR58" s="12">
        <f>'[2]410077'!$GX$79</f>
        <v>216278.98631000004</v>
      </c>
      <c r="CS58" s="11">
        <f>'[3]План 2024'!$W53</f>
        <v>1409930</v>
      </c>
      <c r="CT58" s="171">
        <f>'[3]План 2024'!$X53</f>
        <v>457639.32399999991</v>
      </c>
      <c r="CU58" s="292">
        <f t="shared" si="35"/>
        <v>171872</v>
      </c>
      <c r="CV58" s="303">
        <f t="shared" si="36"/>
        <v>66070.559999999823</v>
      </c>
      <c r="CW58" s="296"/>
      <c r="CX58" s="171"/>
      <c r="CY58" s="296"/>
      <c r="CZ58" s="171"/>
      <c r="DA58" s="296"/>
      <c r="DB58" s="171"/>
    </row>
    <row r="59" spans="1:108" x14ac:dyDescent="0.25">
      <c r="A59" s="131">
        <v>46</v>
      </c>
      <c r="B59" s="131">
        <f>'Скорая медицинская помощь'!B59</f>
        <v>410084</v>
      </c>
      <c r="C59" s="289" t="str">
        <f>'Скорая медицинская помощь'!C59</f>
        <v>ООО "М-ЛАЙН"</v>
      </c>
      <c r="D59" s="11">
        <f>'[1]План 2024'!$F54</f>
        <v>0</v>
      </c>
      <c r="E59" s="171">
        <f>'[1]План 2024'!$G54</f>
        <v>0</v>
      </c>
      <c r="F59" s="11"/>
      <c r="G59" s="171"/>
      <c r="H59" s="12">
        <f>'[2]СВОД по МО'!$FA$60</f>
        <v>0</v>
      </c>
      <c r="I59" s="12">
        <f>'[2]СВОД по МО'!$FD$60</f>
        <v>0</v>
      </c>
      <c r="J59" s="11">
        <f>'[3]План 2024'!$F54</f>
        <v>0</v>
      </c>
      <c r="K59" s="45">
        <f>'[3]План 2024'!$G54</f>
        <v>0</v>
      </c>
      <c r="L59" s="11"/>
      <c r="M59" s="171"/>
      <c r="N59" s="45">
        <f>'[3]План 2024'!$H54</f>
        <v>0</v>
      </c>
      <c r="O59" s="292">
        <f t="shared" si="29"/>
        <v>0</v>
      </c>
      <c r="P59" s="338">
        <f t="shared" si="30"/>
        <v>0</v>
      </c>
      <c r="Q59" s="339">
        <f t="shared" si="12"/>
        <v>0</v>
      </c>
      <c r="R59" s="340">
        <f t="shared" si="2"/>
        <v>0</v>
      </c>
      <c r="S59" s="296"/>
      <c r="T59" s="171"/>
      <c r="U59" s="296"/>
      <c r="V59" s="171"/>
      <c r="W59" s="332"/>
      <c r="X59" s="134"/>
      <c r="Y59" s="171"/>
      <c r="Z59" s="296"/>
      <c r="AA59" s="171"/>
      <c r="AB59" s="11">
        <f>'[1]План 2024'!$K54</f>
        <v>0</v>
      </c>
      <c r="AC59" s="171">
        <f>'[1]План 2024'!$L54</f>
        <v>0</v>
      </c>
      <c r="AD59" s="12">
        <f>'[2]СВОД по МО'!$FO$60</f>
        <v>0</v>
      </c>
      <c r="AE59" s="12">
        <f>'[2]СВОД по МО'!$FR$60</f>
        <v>0</v>
      </c>
      <c r="AF59" s="11">
        <f>'[3]План 2024'!$K54</f>
        <v>0</v>
      </c>
      <c r="AG59" s="171">
        <f>'[3]План 2024'!$L54</f>
        <v>0</v>
      </c>
      <c r="AH59" s="292">
        <f t="shared" si="37"/>
        <v>0</v>
      </c>
      <c r="AI59" s="303">
        <f t="shared" si="37"/>
        <v>0</v>
      </c>
      <c r="AJ59" s="296"/>
      <c r="AK59" s="171"/>
      <c r="AL59" s="296"/>
      <c r="AM59" s="171"/>
      <c r="AN59" s="296"/>
      <c r="AO59" s="171"/>
      <c r="AP59" s="296"/>
      <c r="AQ59" s="171"/>
      <c r="AR59" s="11">
        <f>'[1]План 2024'!$O54</f>
        <v>0</v>
      </c>
      <c r="AS59" s="171">
        <f>'[1]План 2024'!$P54</f>
        <v>0</v>
      </c>
      <c r="AT59" s="12">
        <f>'[2]СВОД по МО'!$GA$60</f>
        <v>0</v>
      </c>
      <c r="AU59" s="12">
        <f>'[2]СВОД по МО'!$GD$60</f>
        <v>0</v>
      </c>
      <c r="AV59" s="11">
        <f>'[3]План 2024'!$O54</f>
        <v>0</v>
      </c>
      <c r="AW59" s="171">
        <f>'[3]План 2024'!$P54</f>
        <v>0</v>
      </c>
      <c r="AX59" s="292">
        <f t="shared" si="22"/>
        <v>0</v>
      </c>
      <c r="AY59" s="303">
        <f t="shared" si="22"/>
        <v>0</v>
      </c>
      <c r="AZ59" s="134"/>
      <c r="BA59" s="171"/>
      <c r="BB59" s="134"/>
      <c r="BC59" s="171"/>
      <c r="BD59" s="134"/>
      <c r="BE59" s="171"/>
      <c r="BF59" s="134"/>
      <c r="BG59" s="171"/>
      <c r="BH59" s="11">
        <f>'[1]План 2024'!$Q54</f>
        <v>0</v>
      </c>
      <c r="BI59" s="171">
        <f>'[1]План 2024'!$R54</f>
        <v>0</v>
      </c>
      <c r="BJ59" s="12">
        <f>'[2]СВОД по МО'!$GG$60</f>
        <v>0</v>
      </c>
      <c r="BK59" s="12">
        <f>'[2]СВОД по МО'!$GJ$60</f>
        <v>0</v>
      </c>
      <c r="BL59" s="11">
        <f>'[3]План 2024'!$Q54</f>
        <v>0</v>
      </c>
      <c r="BM59" s="171">
        <f>'[3]План 2024'!$R54</f>
        <v>0</v>
      </c>
      <c r="BN59" s="292">
        <f t="shared" si="23"/>
        <v>0</v>
      </c>
      <c r="BO59" s="303">
        <f t="shared" si="24"/>
        <v>0</v>
      </c>
      <c r="BP59" s="296"/>
      <c r="BQ59" s="171"/>
      <c r="BR59" s="134"/>
      <c r="BS59" s="171"/>
      <c r="BT59" s="296"/>
      <c r="BU59" s="171"/>
      <c r="BV59" s="296"/>
      <c r="BW59" s="171"/>
      <c r="BX59" s="11">
        <f>'[1]План 2024'!$S54</f>
        <v>0</v>
      </c>
      <c r="BY59" s="171">
        <f>'[1]План 2024'!$T54+'[1]План 2024'!$X54</f>
        <v>0</v>
      </c>
      <c r="BZ59" s="12">
        <f>'[2]СВОД по МО'!$GP$60</f>
        <v>0</v>
      </c>
      <c r="CA59" s="155">
        <f>'[2]СВОД по МО'!$GS60+CR59</f>
        <v>0</v>
      </c>
      <c r="CB59" s="11">
        <f>'[3]План 2024'!$S54</f>
        <v>0</v>
      </c>
      <c r="CC59" s="171">
        <f>'[3]План 2024'!$T54+'[3]План 2024'!$X54</f>
        <v>0</v>
      </c>
      <c r="CD59" s="292">
        <f t="shared" si="25"/>
        <v>0</v>
      </c>
      <c r="CE59" s="303">
        <f t="shared" si="26"/>
        <v>0</v>
      </c>
      <c r="CF59" s="296"/>
      <c r="CG59" s="171"/>
      <c r="CH59" s="134"/>
      <c r="CI59" s="171"/>
      <c r="CJ59" s="296"/>
      <c r="CK59" s="171">
        <v>0</v>
      </c>
      <c r="CL59" s="320"/>
      <c r="CM59" s="296"/>
      <c r="CN59" s="171"/>
      <c r="CO59" s="11">
        <f>'[1]План 2024'!$W54</f>
        <v>0</v>
      </c>
      <c r="CP59" s="171">
        <f>'[1]План 2024'!$X54</f>
        <v>0</v>
      </c>
      <c r="CQ59" s="12">
        <f>'[2]410084'!$GU$79</f>
        <v>0</v>
      </c>
      <c r="CR59" s="12">
        <f>'[2]410084'!$GX$79</f>
        <v>0</v>
      </c>
      <c r="CS59" s="11">
        <f>'[3]План 2024'!$W54</f>
        <v>0</v>
      </c>
      <c r="CT59" s="171">
        <f>'[3]План 2024'!$X54</f>
        <v>0</v>
      </c>
      <c r="CU59" s="292">
        <f t="shared" si="27"/>
        <v>0</v>
      </c>
      <c r="CV59" s="303">
        <f t="shared" si="28"/>
        <v>0</v>
      </c>
      <c r="CW59" s="296"/>
      <c r="CX59" s="171"/>
      <c r="CY59" s="296"/>
      <c r="CZ59" s="171"/>
      <c r="DA59" s="296"/>
      <c r="DB59" s="171"/>
    </row>
    <row r="60" spans="1:108" x14ac:dyDescent="0.25">
      <c r="A60" s="131">
        <v>47</v>
      </c>
      <c r="B60" s="131" t="str">
        <f>'Скорая медицинская помощь'!B60</f>
        <v>410087</v>
      </c>
      <c r="C60" s="289" t="str">
        <f>'Скорая медицинская помощь'!C60</f>
        <v>ООО "ЮНИЛАБ-ХАБАРОВСК"</v>
      </c>
      <c r="D60" s="11">
        <f>'[1]План 2024'!$F55</f>
        <v>0</v>
      </c>
      <c r="E60" s="171">
        <f>'[1]План 2024'!$G55</f>
        <v>0</v>
      </c>
      <c r="F60" s="11"/>
      <c r="G60" s="171"/>
      <c r="H60" s="12">
        <f>'[2]СВОД по МО'!$FA$61</f>
        <v>0</v>
      </c>
      <c r="I60" s="12">
        <f>'[2]СВОД по МО'!$FD$61</f>
        <v>0</v>
      </c>
      <c r="J60" s="11">
        <f>'[3]План 2024'!$F55</f>
        <v>0</v>
      </c>
      <c r="K60" s="45">
        <f>'[3]План 2024'!$G55</f>
        <v>0</v>
      </c>
      <c r="L60" s="11"/>
      <c r="M60" s="171"/>
      <c r="N60" s="45">
        <f>'[3]План 2024'!$H55</f>
        <v>0</v>
      </c>
      <c r="O60" s="292">
        <f t="shared" si="29"/>
        <v>0</v>
      </c>
      <c r="P60" s="338">
        <f t="shared" si="30"/>
        <v>0</v>
      </c>
      <c r="Q60" s="339">
        <f t="shared" si="12"/>
        <v>0</v>
      </c>
      <c r="R60" s="340">
        <f t="shared" si="2"/>
        <v>0</v>
      </c>
      <c r="S60" s="296"/>
      <c r="T60" s="171"/>
      <c r="U60" s="296"/>
      <c r="V60" s="171"/>
      <c r="W60" s="332"/>
      <c r="X60" s="134"/>
      <c r="Y60" s="171"/>
      <c r="Z60" s="296"/>
      <c r="AA60" s="171"/>
      <c r="AB60" s="11">
        <f>'[1]План 2024'!$K55</f>
        <v>0</v>
      </c>
      <c r="AC60" s="171">
        <f>'[1]План 2024'!$L55</f>
        <v>0</v>
      </c>
      <c r="AD60" s="12">
        <f>'[2]СВОД по МО'!$FO$61</f>
        <v>0</v>
      </c>
      <c r="AE60" s="12">
        <f>'[2]СВОД по МО'!$FR$61</f>
        <v>0</v>
      </c>
      <c r="AF60" s="11">
        <f>'[3]План 2024'!$K55</f>
        <v>0</v>
      </c>
      <c r="AG60" s="171">
        <f>'[3]План 2024'!$L55</f>
        <v>0</v>
      </c>
      <c r="AH60" s="292">
        <f t="shared" si="37"/>
        <v>0</v>
      </c>
      <c r="AI60" s="303">
        <f t="shared" si="37"/>
        <v>0</v>
      </c>
      <c r="AJ60" s="296"/>
      <c r="AK60" s="171"/>
      <c r="AL60" s="296"/>
      <c r="AM60" s="171"/>
      <c r="AN60" s="296"/>
      <c r="AO60" s="171"/>
      <c r="AP60" s="296"/>
      <c r="AQ60" s="171"/>
      <c r="AR60" s="11">
        <f>'[1]План 2024'!$O55</f>
        <v>0</v>
      </c>
      <c r="AS60" s="171">
        <f>'[1]План 2024'!$P55</f>
        <v>0</v>
      </c>
      <c r="AT60" s="12">
        <f>'[2]СВОД по МО'!$GA$61</f>
        <v>0</v>
      </c>
      <c r="AU60" s="12">
        <f>'[2]СВОД по МО'!$GD$61</f>
        <v>0</v>
      </c>
      <c r="AV60" s="11">
        <f>'[3]План 2024'!$O55</f>
        <v>0</v>
      </c>
      <c r="AW60" s="171">
        <f>'[3]План 2024'!$P55</f>
        <v>0</v>
      </c>
      <c r="AX60" s="292">
        <f t="shared" si="22"/>
        <v>0</v>
      </c>
      <c r="AY60" s="303">
        <f t="shared" si="22"/>
        <v>0</v>
      </c>
      <c r="AZ60" s="134"/>
      <c r="BA60" s="171"/>
      <c r="BB60" s="134"/>
      <c r="BC60" s="171"/>
      <c r="BD60" s="134"/>
      <c r="BE60" s="171"/>
      <c r="BF60" s="134"/>
      <c r="BG60" s="171"/>
      <c r="BH60" s="11">
        <f>'[1]План 2024'!$Q55</f>
        <v>0</v>
      </c>
      <c r="BI60" s="171">
        <f>'[1]План 2024'!$R55</f>
        <v>0</v>
      </c>
      <c r="BJ60" s="12">
        <f>'[2]СВОД по МО'!$GG$61</f>
        <v>0</v>
      </c>
      <c r="BK60" s="12">
        <f>'[2]СВОД по МО'!$GJ$61</f>
        <v>0</v>
      </c>
      <c r="BL60" s="11">
        <f>'[3]План 2024'!$Q55</f>
        <v>0</v>
      </c>
      <c r="BM60" s="171">
        <f>'[3]План 2024'!$R55</f>
        <v>0</v>
      </c>
      <c r="BN60" s="292">
        <f t="shared" si="23"/>
        <v>0</v>
      </c>
      <c r="BO60" s="303">
        <f t="shared" si="24"/>
        <v>0</v>
      </c>
      <c r="BP60" s="296"/>
      <c r="BQ60" s="171"/>
      <c r="BR60" s="134"/>
      <c r="BS60" s="171"/>
      <c r="BT60" s="296"/>
      <c r="BU60" s="171"/>
      <c r="BV60" s="296"/>
      <c r="BW60" s="171"/>
      <c r="BX60" s="11">
        <f>'[1]План 2024'!$S55</f>
        <v>0</v>
      </c>
      <c r="BY60" s="171">
        <f>'[1]План 2024'!$T55+'[1]План 2024'!$X55</f>
        <v>0</v>
      </c>
      <c r="BZ60" s="12">
        <f>'[2]СВОД по МО'!$GP$61</f>
        <v>0</v>
      </c>
      <c r="CA60" s="155">
        <f>'[2]СВОД по МО'!$GS61+CR60</f>
        <v>0</v>
      </c>
      <c r="CB60" s="11">
        <f>'[3]План 2024'!$S55</f>
        <v>0</v>
      </c>
      <c r="CC60" s="171">
        <f>'[3]План 2024'!$T55+'[3]План 2024'!$X55</f>
        <v>0</v>
      </c>
      <c r="CD60" s="292">
        <f t="shared" si="25"/>
        <v>0</v>
      </c>
      <c r="CE60" s="303">
        <f>CC60-BY60</f>
        <v>0</v>
      </c>
      <c r="CF60" s="296"/>
      <c r="CG60" s="171"/>
      <c r="CH60" s="134"/>
      <c r="CI60" s="171"/>
      <c r="CJ60" s="296"/>
      <c r="CK60" s="171">
        <v>0</v>
      </c>
      <c r="CL60" s="320"/>
      <c r="CM60" s="296"/>
      <c r="CN60" s="171"/>
      <c r="CO60" s="11">
        <f>'[1]План 2024'!$W55</f>
        <v>0</v>
      </c>
      <c r="CP60" s="171">
        <f>'[1]План 2024'!$X55</f>
        <v>0</v>
      </c>
      <c r="CQ60" s="12">
        <f>'[2]410087'!$GU$79</f>
        <v>0</v>
      </c>
      <c r="CR60" s="12">
        <f>'[2]410087'!$GX$79</f>
        <v>0</v>
      </c>
      <c r="CS60" s="11">
        <f>'[3]План 2024'!$W55</f>
        <v>0</v>
      </c>
      <c r="CT60" s="171">
        <f>'[3]План 2024'!$X55</f>
        <v>0</v>
      </c>
      <c r="CU60" s="292">
        <f t="shared" si="27"/>
        <v>0</v>
      </c>
      <c r="CV60" s="303">
        <f>CT60-CP60</f>
        <v>0</v>
      </c>
      <c r="CW60" s="296"/>
      <c r="CX60" s="171"/>
      <c r="CY60" s="296"/>
      <c r="CZ60" s="171"/>
      <c r="DA60" s="296"/>
      <c r="DB60" s="171"/>
    </row>
    <row r="61" spans="1:108" x14ac:dyDescent="0.25">
      <c r="A61" s="131">
        <v>48</v>
      </c>
      <c r="B61" s="131" t="str">
        <f>'Скорая медицинская помощь'!B61</f>
        <v>410089</v>
      </c>
      <c r="C61" s="289" t="str">
        <f>'Скорая медицинская помощь'!C61</f>
        <v>ГБУЗ ККПТД</v>
      </c>
      <c r="D61" s="11">
        <f>'[1]План 2024'!$F56</f>
        <v>0</v>
      </c>
      <c r="E61" s="171">
        <f>'[1]План 2024'!$G56</f>
        <v>0</v>
      </c>
      <c r="F61" s="11"/>
      <c r="G61" s="171"/>
      <c r="H61" s="12">
        <f>'[2]СВОД по МО'!$FA$62</f>
        <v>0</v>
      </c>
      <c r="I61" s="12">
        <f>'[2]СВОД по МО'!$FD$62</f>
        <v>0</v>
      </c>
      <c r="J61" s="11">
        <f>'[3]План 2024'!$F56</f>
        <v>0</v>
      </c>
      <c r="K61" s="45">
        <f>'[3]План 2024'!$G56</f>
        <v>0</v>
      </c>
      <c r="L61" s="11"/>
      <c r="M61" s="171"/>
      <c r="N61" s="45">
        <f>'[3]План 2024'!$H56</f>
        <v>0</v>
      </c>
      <c r="O61" s="292">
        <f t="shared" si="29"/>
        <v>0</v>
      </c>
      <c r="P61" s="338">
        <f t="shared" si="30"/>
        <v>0</v>
      </c>
      <c r="Q61" s="339">
        <f t="shared" si="12"/>
        <v>0</v>
      </c>
      <c r="R61" s="340">
        <f t="shared" si="2"/>
        <v>0</v>
      </c>
      <c r="S61" s="296"/>
      <c r="T61" s="171"/>
      <c r="U61" s="296"/>
      <c r="V61" s="171">
        <v>0</v>
      </c>
      <c r="W61" s="332">
        <v>0</v>
      </c>
      <c r="X61" s="134"/>
      <c r="Y61" s="171"/>
      <c r="Z61" s="296"/>
      <c r="AA61" s="171"/>
      <c r="AB61" s="11">
        <f>'[1]План 2024'!$K56</f>
        <v>0</v>
      </c>
      <c r="AC61" s="171">
        <f>'[1]План 2024'!$L56</f>
        <v>0</v>
      </c>
      <c r="AD61" s="12">
        <f>'[2]СВОД по МО'!$FO$62</f>
        <v>0</v>
      </c>
      <c r="AE61" s="12">
        <f>'[2]СВОД по МО'!$FR$62</f>
        <v>0</v>
      </c>
      <c r="AF61" s="11">
        <f>'[3]План 2024'!$K56</f>
        <v>0</v>
      </c>
      <c r="AG61" s="171">
        <f>'[3]План 2024'!$L56</f>
        <v>0</v>
      </c>
      <c r="AH61" s="292">
        <f t="shared" si="37"/>
        <v>0</v>
      </c>
      <c r="AI61" s="303">
        <f t="shared" si="37"/>
        <v>0</v>
      </c>
      <c r="AJ61" s="296"/>
      <c r="AK61" s="171"/>
      <c r="AL61" s="296"/>
      <c r="AM61" s="171"/>
      <c r="AN61" s="296"/>
      <c r="AO61" s="171"/>
      <c r="AP61" s="296"/>
      <c r="AQ61" s="171"/>
      <c r="AR61" s="11">
        <f>'[1]План 2024'!$O56</f>
        <v>0</v>
      </c>
      <c r="AS61" s="171">
        <f>'[1]План 2024'!$P56</f>
        <v>0</v>
      </c>
      <c r="AT61" s="12">
        <f>'[2]СВОД по МО'!$GA$62</f>
        <v>0</v>
      </c>
      <c r="AU61" s="12">
        <f>'[2]СВОД по МО'!$GD$62</f>
        <v>0</v>
      </c>
      <c r="AV61" s="11">
        <f>'[3]План 2024'!$O56</f>
        <v>0</v>
      </c>
      <c r="AW61" s="171">
        <f>'[3]План 2024'!$P56</f>
        <v>0</v>
      </c>
      <c r="AX61" s="292">
        <f t="shared" si="22"/>
        <v>0</v>
      </c>
      <c r="AY61" s="303">
        <f t="shared" si="22"/>
        <v>0</v>
      </c>
      <c r="AZ61" s="134"/>
      <c r="BA61" s="171"/>
      <c r="BB61" s="134"/>
      <c r="BC61" s="171"/>
      <c r="BD61" s="134"/>
      <c r="BE61" s="171"/>
      <c r="BF61" s="134"/>
      <c r="BG61" s="171"/>
      <c r="BH61" s="11">
        <f>'[1]План 2024'!$Q56</f>
        <v>0</v>
      </c>
      <c r="BI61" s="171">
        <f>'[1]План 2024'!$R56</f>
        <v>0</v>
      </c>
      <c r="BJ61" s="12">
        <f>'[2]СВОД по МО'!$GG$62</f>
        <v>0</v>
      </c>
      <c r="BK61" s="12">
        <f>'[2]СВОД по МО'!$GJ$62</f>
        <v>0</v>
      </c>
      <c r="BL61" s="11">
        <f>'[3]План 2024'!$Q56</f>
        <v>0</v>
      </c>
      <c r="BM61" s="171">
        <f>'[3]План 2024'!$R56</f>
        <v>0</v>
      </c>
      <c r="BN61" s="292">
        <f t="shared" si="23"/>
        <v>0</v>
      </c>
      <c r="BO61" s="303">
        <f t="shared" si="24"/>
        <v>0</v>
      </c>
      <c r="BP61" s="296"/>
      <c r="BQ61" s="171"/>
      <c r="BR61" s="134"/>
      <c r="BS61" s="171"/>
      <c r="BT61" s="296"/>
      <c r="BU61" s="171"/>
      <c r="BV61" s="296"/>
      <c r="BW61" s="171"/>
      <c r="BX61" s="11">
        <f>'[1]План 2024'!$S56</f>
        <v>0</v>
      </c>
      <c r="BY61" s="171">
        <f>'[1]План 2024'!$T56+'[1]План 2024'!$X56</f>
        <v>12538.82</v>
      </c>
      <c r="BZ61" s="12">
        <f>'[2]СВОД по МО'!$GP$62</f>
        <v>0</v>
      </c>
      <c r="CA61" s="155">
        <f>'[2]СВОД по МО'!$GS62+CR61</f>
        <v>8643.0804000000007</v>
      </c>
      <c r="CB61" s="11">
        <f>'[3]План 2024'!$S56</f>
        <v>0</v>
      </c>
      <c r="CC61" s="171">
        <f>'[3]План 2024'!$T56+'[3]План 2024'!$X56</f>
        <v>14219.830000000002</v>
      </c>
      <c r="CD61" s="292">
        <f t="shared" si="25"/>
        <v>0</v>
      </c>
      <c r="CE61" s="303">
        <f t="shared" si="26"/>
        <v>1681.010000000002</v>
      </c>
      <c r="CF61" s="296"/>
      <c r="CG61" s="171"/>
      <c r="CH61" s="134"/>
      <c r="CI61" s="171"/>
      <c r="CJ61" s="296"/>
      <c r="CK61" s="171">
        <v>1681.010000000002</v>
      </c>
      <c r="CL61" s="320"/>
      <c r="CM61" s="296"/>
      <c r="CN61" s="171"/>
      <c r="CO61" s="11">
        <f>'[1]План 2024'!$W56</f>
        <v>2800</v>
      </c>
      <c r="CP61" s="171">
        <f>'[1]План 2024'!$X56</f>
        <v>12538.82</v>
      </c>
      <c r="CQ61" s="12">
        <f>'[2]410089'!$GU$79</f>
        <v>1930</v>
      </c>
      <c r="CR61" s="12">
        <f>'[2]410089'!$GX$79</f>
        <v>8643.0804000000007</v>
      </c>
      <c r="CS61" s="11">
        <f>'[3]План 2024'!$W56</f>
        <v>3176</v>
      </c>
      <c r="CT61" s="171">
        <f>'[3]План 2024'!$X56</f>
        <v>14219.830000000002</v>
      </c>
      <c r="CU61" s="292">
        <f t="shared" si="27"/>
        <v>376</v>
      </c>
      <c r="CV61" s="303">
        <f t="shared" si="28"/>
        <v>1681.010000000002</v>
      </c>
      <c r="CW61" s="296"/>
      <c r="CX61" s="171"/>
      <c r="CY61" s="296"/>
      <c r="CZ61" s="171"/>
      <c r="DA61" s="296"/>
      <c r="DB61" s="171"/>
    </row>
    <row r="62" spans="1:108" x14ac:dyDescent="0.25">
      <c r="A62" s="131">
        <v>49</v>
      </c>
      <c r="B62" s="131" t="str">
        <f>'Скорая медицинская помощь'!B62</f>
        <v>410093</v>
      </c>
      <c r="C62" s="289" t="str">
        <f>'Скорая медицинская помощь'!C62</f>
        <v>ООО "НАУЧНО-ПРОИЗВОДСТВЕННАЯ ФИРМА "ХЕЛИКС"</v>
      </c>
      <c r="D62" s="11">
        <f>'[1]План 2024'!$F57</f>
        <v>0</v>
      </c>
      <c r="E62" s="171">
        <f>'[1]План 2024'!$G57</f>
        <v>0</v>
      </c>
      <c r="F62" s="11"/>
      <c r="G62" s="171"/>
      <c r="H62" s="12">
        <f>'[2]СВОД по МО'!$FA$63</f>
        <v>0</v>
      </c>
      <c r="I62" s="12">
        <f>'[2]СВОД по МО'!$FD$63</f>
        <v>0</v>
      </c>
      <c r="J62" s="11">
        <f>'[3]План 2024'!$F57</f>
        <v>0</v>
      </c>
      <c r="K62" s="45">
        <f>'[3]План 2024'!$G57</f>
        <v>0</v>
      </c>
      <c r="L62" s="11"/>
      <c r="M62" s="171"/>
      <c r="N62" s="45">
        <f>'[3]План 2024'!$H57</f>
        <v>0</v>
      </c>
      <c r="O62" s="292">
        <f t="shared" si="29"/>
        <v>0</v>
      </c>
      <c r="P62" s="338">
        <f t="shared" si="30"/>
        <v>0</v>
      </c>
      <c r="Q62" s="339">
        <f t="shared" si="12"/>
        <v>0</v>
      </c>
      <c r="R62" s="340">
        <f t="shared" si="2"/>
        <v>0</v>
      </c>
      <c r="S62" s="296"/>
      <c r="T62" s="171"/>
      <c r="U62" s="296"/>
      <c r="V62" s="171"/>
      <c r="W62" s="332"/>
      <c r="X62" s="134"/>
      <c r="Y62" s="171"/>
      <c r="Z62" s="296"/>
      <c r="AA62" s="171"/>
      <c r="AB62" s="11">
        <f>'[1]План 2024'!$K57</f>
        <v>0</v>
      </c>
      <c r="AC62" s="171">
        <f>'[1]План 2024'!$L57</f>
        <v>0</v>
      </c>
      <c r="AD62" s="12">
        <f>'[2]СВОД по МО'!$FO$63</f>
        <v>0</v>
      </c>
      <c r="AE62" s="12">
        <f>'[2]СВОД по МО'!$FR$63</f>
        <v>0</v>
      </c>
      <c r="AF62" s="11">
        <f>'[3]План 2024'!$K57</f>
        <v>0</v>
      </c>
      <c r="AG62" s="171">
        <f>'[3]План 2024'!$L57</f>
        <v>0</v>
      </c>
      <c r="AH62" s="292">
        <f t="shared" si="37"/>
        <v>0</v>
      </c>
      <c r="AI62" s="303">
        <f t="shared" si="37"/>
        <v>0</v>
      </c>
      <c r="AJ62" s="296"/>
      <c r="AK62" s="171"/>
      <c r="AL62" s="296"/>
      <c r="AM62" s="171"/>
      <c r="AN62" s="296"/>
      <c r="AO62" s="171"/>
      <c r="AP62" s="296"/>
      <c r="AQ62" s="171"/>
      <c r="AR62" s="11">
        <f>'[1]План 2024'!$O57</f>
        <v>0</v>
      </c>
      <c r="AS62" s="171">
        <f>'[1]План 2024'!$P57</f>
        <v>0</v>
      </c>
      <c r="AT62" s="12">
        <f>'[2]СВОД по МО'!$GA$63</f>
        <v>0</v>
      </c>
      <c r="AU62" s="12">
        <f>'[2]СВОД по МО'!$GD$63</f>
        <v>0</v>
      </c>
      <c r="AV62" s="11">
        <f>'[3]План 2024'!$O57</f>
        <v>0</v>
      </c>
      <c r="AW62" s="171">
        <f>'[3]План 2024'!$P57</f>
        <v>0</v>
      </c>
      <c r="AX62" s="292">
        <f t="shared" si="22"/>
        <v>0</v>
      </c>
      <c r="AY62" s="303">
        <f t="shared" si="22"/>
        <v>0</v>
      </c>
      <c r="AZ62" s="134"/>
      <c r="BA62" s="171"/>
      <c r="BB62" s="134"/>
      <c r="BC62" s="171"/>
      <c r="BD62" s="134"/>
      <c r="BE62" s="171"/>
      <c r="BF62" s="134"/>
      <c r="BG62" s="171"/>
      <c r="BH62" s="11">
        <f>'[1]План 2024'!$Q57</f>
        <v>0</v>
      </c>
      <c r="BI62" s="171">
        <f>'[1]План 2024'!$R57</f>
        <v>0</v>
      </c>
      <c r="BJ62" s="12">
        <f>'[2]СВОД по МО'!$GG$63</f>
        <v>0</v>
      </c>
      <c r="BK62" s="12">
        <f>'[2]СВОД по МО'!$GJ$63</f>
        <v>0</v>
      </c>
      <c r="BL62" s="11">
        <f>'[3]План 2024'!$Q57</f>
        <v>0</v>
      </c>
      <c r="BM62" s="171">
        <f>'[3]План 2024'!$R57</f>
        <v>0</v>
      </c>
      <c r="BN62" s="292">
        <f t="shared" si="23"/>
        <v>0</v>
      </c>
      <c r="BO62" s="303">
        <f t="shared" si="24"/>
        <v>0</v>
      </c>
      <c r="BP62" s="296"/>
      <c r="BQ62" s="171"/>
      <c r="BR62" s="134"/>
      <c r="BS62" s="171"/>
      <c r="BT62" s="296"/>
      <c r="BU62" s="171"/>
      <c r="BV62" s="296"/>
      <c r="BW62" s="171"/>
      <c r="BX62" s="11">
        <f>'[1]План 2024'!$S57</f>
        <v>0</v>
      </c>
      <c r="BY62" s="171">
        <f>'[1]План 2024'!$T57+'[1]План 2024'!$X57</f>
        <v>1653.73</v>
      </c>
      <c r="BZ62" s="12">
        <f>'[2]СВОД по МО'!$GP$63</f>
        <v>0</v>
      </c>
      <c r="CA62" s="155">
        <f>'[2]СВОД по МО'!$GS63+CR62</f>
        <v>0</v>
      </c>
      <c r="CB62" s="11">
        <f>'[3]План 2024'!$S57</f>
        <v>0</v>
      </c>
      <c r="CC62" s="171">
        <f>'[3]План 2024'!$T57+'[3]План 2024'!$X57</f>
        <v>528.04999999999995</v>
      </c>
      <c r="CD62" s="292">
        <f t="shared" si="25"/>
        <v>0</v>
      </c>
      <c r="CE62" s="303">
        <f t="shared" si="26"/>
        <v>-1125.68</v>
      </c>
      <c r="CF62" s="296"/>
      <c r="CG62" s="171"/>
      <c r="CH62" s="134"/>
      <c r="CI62" s="171"/>
      <c r="CJ62" s="296"/>
      <c r="CK62" s="171">
        <v>-1125.68</v>
      </c>
      <c r="CL62" s="320"/>
      <c r="CM62" s="296"/>
      <c r="CN62" s="171"/>
      <c r="CO62" s="11">
        <f>'[1]План 2024'!$W57</f>
        <v>50</v>
      </c>
      <c r="CP62" s="171">
        <f>'[1]План 2024'!$X57</f>
        <v>1653.73</v>
      </c>
      <c r="CQ62" s="12">
        <f>'[2]410093'!$GU$79</f>
        <v>0</v>
      </c>
      <c r="CR62" s="12">
        <f>'[2]410093'!$GX$79</f>
        <v>0</v>
      </c>
      <c r="CS62" s="11">
        <f>'[3]План 2024'!$W57</f>
        <v>50</v>
      </c>
      <c r="CT62" s="171">
        <f>'[3]План 2024'!$X57</f>
        <v>528.04999999999995</v>
      </c>
      <c r="CU62" s="292">
        <f t="shared" si="27"/>
        <v>0</v>
      </c>
      <c r="CV62" s="303">
        <f t="shared" si="28"/>
        <v>-1125.68</v>
      </c>
      <c r="CW62" s="296"/>
      <c r="CX62" s="171"/>
      <c r="CY62" s="296"/>
      <c r="CZ62" s="171"/>
      <c r="DA62" s="296"/>
      <c r="DB62" s="171"/>
    </row>
    <row r="63" spans="1:108" x14ac:dyDescent="0.25">
      <c r="A63" s="131">
        <v>50</v>
      </c>
      <c r="B63" s="131" t="str">
        <f>'Скорая медицинская помощь'!B63</f>
        <v>410095</v>
      </c>
      <c r="C63" s="289" t="str">
        <f>'Скорая медицинская помощь'!C63</f>
        <v>ООО "ВИТАЛАБ"</v>
      </c>
      <c r="D63" s="11">
        <f>'[1]План 2024'!$F58</f>
        <v>0</v>
      </c>
      <c r="E63" s="171">
        <f>'[1]План 2024'!$G58</f>
        <v>0</v>
      </c>
      <c r="F63" s="11"/>
      <c r="G63" s="171"/>
      <c r="H63" s="12">
        <f>'[2]СВОД по МО'!$FA$64</f>
        <v>0</v>
      </c>
      <c r="I63" s="12">
        <f>'[2]СВОД по МО'!$FD$64</f>
        <v>0</v>
      </c>
      <c r="J63" s="11">
        <f>'[3]План 2024'!$F58</f>
        <v>0</v>
      </c>
      <c r="K63" s="45">
        <f>'[3]План 2024'!$G58</f>
        <v>0</v>
      </c>
      <c r="L63" s="11"/>
      <c r="M63" s="171"/>
      <c r="N63" s="45">
        <f>'[3]План 2024'!$H58</f>
        <v>0</v>
      </c>
      <c r="O63" s="292">
        <f t="shared" si="29"/>
        <v>0</v>
      </c>
      <c r="P63" s="338">
        <f t="shared" si="30"/>
        <v>0</v>
      </c>
      <c r="Q63" s="339">
        <f t="shared" si="12"/>
        <v>0</v>
      </c>
      <c r="R63" s="340">
        <f t="shared" si="2"/>
        <v>0</v>
      </c>
      <c r="S63" s="296"/>
      <c r="T63" s="171"/>
      <c r="U63" s="296"/>
      <c r="V63" s="171"/>
      <c r="W63" s="332"/>
      <c r="X63" s="134"/>
      <c r="Y63" s="171"/>
      <c r="Z63" s="296"/>
      <c r="AA63" s="171"/>
      <c r="AB63" s="11">
        <f>'[1]План 2024'!$K58</f>
        <v>0</v>
      </c>
      <c r="AC63" s="171">
        <f>'[1]План 2024'!$L58</f>
        <v>0</v>
      </c>
      <c r="AD63" s="12">
        <f>'[2]СВОД по МО'!$FO$64</f>
        <v>0</v>
      </c>
      <c r="AE63" s="12">
        <f>'[2]СВОД по МО'!$FR$64</f>
        <v>0</v>
      </c>
      <c r="AF63" s="11">
        <f>'[3]План 2024'!$K58</f>
        <v>0</v>
      </c>
      <c r="AG63" s="171">
        <f>'[3]План 2024'!$L58</f>
        <v>0</v>
      </c>
      <c r="AH63" s="292">
        <f t="shared" si="37"/>
        <v>0</v>
      </c>
      <c r="AI63" s="303">
        <f t="shared" si="37"/>
        <v>0</v>
      </c>
      <c r="AJ63" s="296"/>
      <c r="AK63" s="171"/>
      <c r="AL63" s="296"/>
      <c r="AM63" s="171"/>
      <c r="AN63" s="296"/>
      <c r="AO63" s="171"/>
      <c r="AP63" s="296"/>
      <c r="AQ63" s="171"/>
      <c r="AR63" s="11">
        <f>'[1]План 2024'!$O58</f>
        <v>0</v>
      </c>
      <c r="AS63" s="171">
        <f>'[1]План 2024'!$P58</f>
        <v>0</v>
      </c>
      <c r="AT63" s="12">
        <f>'[2]СВОД по МО'!$GA$64</f>
        <v>0</v>
      </c>
      <c r="AU63" s="12">
        <f>'[2]СВОД по МО'!$GD$64</f>
        <v>0</v>
      </c>
      <c r="AV63" s="11">
        <f>'[3]План 2024'!$O58</f>
        <v>0</v>
      </c>
      <c r="AW63" s="171">
        <f>'[3]План 2024'!$P58</f>
        <v>0</v>
      </c>
      <c r="AX63" s="292">
        <f t="shared" si="22"/>
        <v>0</v>
      </c>
      <c r="AY63" s="303">
        <f t="shared" si="22"/>
        <v>0</v>
      </c>
      <c r="AZ63" s="134"/>
      <c r="BA63" s="171"/>
      <c r="BB63" s="134"/>
      <c r="BC63" s="171"/>
      <c r="BD63" s="134"/>
      <c r="BE63" s="171"/>
      <c r="BF63" s="134"/>
      <c r="BG63" s="171"/>
      <c r="BH63" s="11">
        <f>'[1]План 2024'!$Q58</f>
        <v>0</v>
      </c>
      <c r="BI63" s="171">
        <f>'[1]План 2024'!$R58</f>
        <v>0</v>
      </c>
      <c r="BJ63" s="12">
        <f>'[2]СВОД по МО'!$GG$64</f>
        <v>0</v>
      </c>
      <c r="BK63" s="12">
        <f>'[2]СВОД по МО'!$GJ$64</f>
        <v>0</v>
      </c>
      <c r="BL63" s="11">
        <f>'[3]План 2024'!$Q58</f>
        <v>0</v>
      </c>
      <c r="BM63" s="171">
        <f>'[3]План 2024'!$R58</f>
        <v>0</v>
      </c>
      <c r="BN63" s="292">
        <f t="shared" si="23"/>
        <v>0</v>
      </c>
      <c r="BO63" s="303">
        <f t="shared" si="24"/>
        <v>0</v>
      </c>
      <c r="BP63" s="296"/>
      <c r="BQ63" s="171"/>
      <c r="BR63" s="134"/>
      <c r="BS63" s="171"/>
      <c r="BT63" s="296"/>
      <c r="BU63" s="171"/>
      <c r="BV63" s="296"/>
      <c r="BW63" s="171"/>
      <c r="BX63" s="11">
        <f>'[1]План 2024'!$S58</f>
        <v>0</v>
      </c>
      <c r="BY63" s="171">
        <f>'[1]План 2024'!$T58+'[1]План 2024'!$X58</f>
        <v>529.19000000000005</v>
      </c>
      <c r="BZ63" s="12">
        <f>'[2]СВОД по МО'!$GP$64</f>
        <v>0</v>
      </c>
      <c r="CA63" s="155">
        <f>'[2]СВОД по МО'!$GS64+CR63</f>
        <v>0</v>
      </c>
      <c r="CB63" s="11">
        <f>'[3]План 2024'!$S58</f>
        <v>0</v>
      </c>
      <c r="CC63" s="171">
        <f>'[3]План 2024'!$T58+'[3]План 2024'!$X58</f>
        <v>168.98</v>
      </c>
      <c r="CD63" s="292">
        <f t="shared" si="25"/>
        <v>0</v>
      </c>
      <c r="CE63" s="303">
        <f t="shared" si="26"/>
        <v>-360.21000000000004</v>
      </c>
      <c r="CF63" s="296"/>
      <c r="CG63" s="171"/>
      <c r="CH63" s="134"/>
      <c r="CI63" s="171"/>
      <c r="CJ63" s="296"/>
      <c r="CK63" s="171">
        <v>-360.21000000000004</v>
      </c>
      <c r="CL63" s="320"/>
      <c r="CM63" s="296"/>
      <c r="CN63" s="171"/>
      <c r="CO63" s="11">
        <f>'[1]План 2024'!$W58</f>
        <v>16</v>
      </c>
      <c r="CP63" s="171">
        <f>'[1]План 2024'!$X58</f>
        <v>529.19000000000005</v>
      </c>
      <c r="CQ63" s="12">
        <f>'[2]410095'!$GU$79</f>
        <v>0</v>
      </c>
      <c r="CR63" s="12">
        <f>'[2]410095'!$GX$79</f>
        <v>0</v>
      </c>
      <c r="CS63" s="11">
        <f>'[3]План 2024'!$W58</f>
        <v>16</v>
      </c>
      <c r="CT63" s="171">
        <f>'[3]План 2024'!$X58</f>
        <v>168.98</v>
      </c>
      <c r="CU63" s="292">
        <f t="shared" si="27"/>
        <v>0</v>
      </c>
      <c r="CV63" s="303">
        <f t="shared" si="28"/>
        <v>-360.21000000000004</v>
      </c>
      <c r="CW63" s="296"/>
      <c r="CX63" s="171"/>
      <c r="CY63" s="296"/>
      <c r="CZ63" s="171"/>
      <c r="DA63" s="296"/>
      <c r="DB63" s="171"/>
    </row>
    <row r="64" spans="1:108" x14ac:dyDescent="0.25">
      <c r="A64" s="131">
        <v>51</v>
      </c>
      <c r="B64" s="131" t="str">
        <f>'Скорая медицинская помощь'!B64</f>
        <v>410097</v>
      </c>
      <c r="C64" s="289" t="str">
        <f>'Скорая медицинская помощь'!C64</f>
        <v>ООО "ХАБАРОВСКИЙ ЦЕНТР ХИРУРГИИ ГЛАЗА"</v>
      </c>
      <c r="D64" s="11">
        <f>'[1]План 2024'!$F59</f>
        <v>0</v>
      </c>
      <c r="E64" s="171">
        <f>'[1]План 2024'!$G59</f>
        <v>0</v>
      </c>
      <c r="F64" s="11"/>
      <c r="G64" s="171"/>
      <c r="H64" s="12">
        <f>'[2]СВОД по МО'!$FA$65</f>
        <v>0</v>
      </c>
      <c r="I64" s="12">
        <f>'[2]СВОД по МО'!$FD$65</f>
        <v>0</v>
      </c>
      <c r="J64" s="11">
        <f>'[3]План 2024'!$F59</f>
        <v>0</v>
      </c>
      <c r="K64" s="45">
        <f>'[3]План 2024'!$G59</f>
        <v>0</v>
      </c>
      <c r="L64" s="11"/>
      <c r="M64" s="171"/>
      <c r="N64" s="45">
        <f>'[3]План 2024'!$H59</f>
        <v>0</v>
      </c>
      <c r="O64" s="292">
        <f t="shared" si="29"/>
        <v>0</v>
      </c>
      <c r="P64" s="338">
        <f t="shared" si="30"/>
        <v>0</v>
      </c>
      <c r="Q64" s="339">
        <f t="shared" si="12"/>
        <v>0</v>
      </c>
      <c r="R64" s="340">
        <f t="shared" si="2"/>
        <v>0</v>
      </c>
      <c r="S64" s="296"/>
      <c r="T64" s="171"/>
      <c r="U64" s="296"/>
      <c r="V64" s="171"/>
      <c r="W64" s="332"/>
      <c r="X64" s="134"/>
      <c r="Y64" s="171"/>
      <c r="Z64" s="296"/>
      <c r="AA64" s="171"/>
      <c r="AB64" s="11">
        <f>'[1]План 2024'!$K59</f>
        <v>50</v>
      </c>
      <c r="AC64" s="171">
        <f>'[1]План 2024'!$L59</f>
        <v>15.06</v>
      </c>
      <c r="AD64" s="12">
        <f>'[2]СВОД по МО'!$FO$65</f>
        <v>0</v>
      </c>
      <c r="AE64" s="12">
        <f>'[2]СВОД по МО'!$FR$65</f>
        <v>0</v>
      </c>
      <c r="AF64" s="11">
        <f>'[3]План 2024'!$K59</f>
        <v>0</v>
      </c>
      <c r="AG64" s="171">
        <f>'[3]План 2024'!$L59</f>
        <v>0</v>
      </c>
      <c r="AH64" s="292">
        <f t="shared" ref="AH64" si="38">AF64-AB64</f>
        <v>-50</v>
      </c>
      <c r="AI64" s="303">
        <f t="shared" ref="AI64" si="39">AG64-AC64</f>
        <v>-15.06</v>
      </c>
      <c r="AJ64" s="296">
        <v>50</v>
      </c>
      <c r="AK64" s="171">
        <v>-15.06</v>
      </c>
      <c r="AL64" s="296"/>
      <c r="AM64" s="171"/>
      <c r="AN64" s="296"/>
      <c r="AO64" s="171"/>
      <c r="AP64" s="296"/>
      <c r="AQ64" s="171"/>
      <c r="AR64" s="11">
        <f>'[1]План 2024'!$O59</f>
        <v>0</v>
      </c>
      <c r="AS64" s="171">
        <f>'[1]План 2024'!$P59</f>
        <v>0</v>
      </c>
      <c r="AT64" s="12">
        <f>'[2]СВОД по МО'!$GA$65</f>
        <v>0</v>
      </c>
      <c r="AU64" s="12">
        <f>'[2]СВОД по МО'!$GD$65</f>
        <v>0</v>
      </c>
      <c r="AV64" s="11">
        <f>'[3]План 2024'!$O59</f>
        <v>0</v>
      </c>
      <c r="AW64" s="171">
        <f>'[3]План 2024'!$P59</f>
        <v>0</v>
      </c>
      <c r="AX64" s="292">
        <f t="shared" si="22"/>
        <v>0</v>
      </c>
      <c r="AY64" s="303">
        <f t="shared" si="22"/>
        <v>0</v>
      </c>
      <c r="AZ64" s="134"/>
      <c r="BA64" s="171"/>
      <c r="BB64" s="134"/>
      <c r="BC64" s="171"/>
      <c r="BD64" s="134"/>
      <c r="BE64" s="171"/>
      <c r="BF64" s="134"/>
      <c r="BG64" s="171"/>
      <c r="BH64" s="11">
        <f>'[1]План 2024'!$Q59</f>
        <v>0</v>
      </c>
      <c r="BI64" s="171">
        <f>'[1]План 2024'!$R59</f>
        <v>0</v>
      </c>
      <c r="BJ64" s="12">
        <f>'[2]СВОД по МО'!$GG$65</f>
        <v>0</v>
      </c>
      <c r="BK64" s="12">
        <f>'[2]СВОД по МО'!$GJ$65</f>
        <v>0</v>
      </c>
      <c r="BL64" s="11">
        <f>'[3]План 2024'!$Q59</f>
        <v>0</v>
      </c>
      <c r="BM64" s="171">
        <f>'[3]План 2024'!$R59</f>
        <v>0</v>
      </c>
      <c r="BN64" s="292">
        <f t="shared" ref="BN64:BN69" si="40">BL64-BH64</f>
        <v>0</v>
      </c>
      <c r="BO64" s="303">
        <f t="shared" ref="BO64:BO69" si="41">BM64-BI64</f>
        <v>0</v>
      </c>
      <c r="BP64" s="296"/>
      <c r="BQ64" s="171"/>
      <c r="BR64" s="134"/>
      <c r="BS64" s="171"/>
      <c r="BT64" s="296"/>
      <c r="BU64" s="171"/>
      <c r="BV64" s="296"/>
      <c r="BW64" s="171"/>
      <c r="BX64" s="11">
        <f>'[1]План 2024'!$S59</f>
        <v>0</v>
      </c>
      <c r="BY64" s="171">
        <f>'[1]План 2024'!$T59+'[1]План 2024'!$X59</f>
        <v>0</v>
      </c>
      <c r="BZ64" s="12">
        <f>'[2]СВОД по МО'!$GP$65</f>
        <v>0</v>
      </c>
      <c r="CA64" s="155">
        <f>'[2]СВОД по МО'!$GS65+CR64</f>
        <v>0</v>
      </c>
      <c r="CB64" s="11">
        <f>'[3]План 2024'!$S59</f>
        <v>0</v>
      </c>
      <c r="CC64" s="171">
        <f>'[3]План 2024'!$T59+'[3]План 2024'!$X59</f>
        <v>0</v>
      </c>
      <c r="CD64" s="292">
        <f t="shared" ref="CD64:CD69" si="42">CB64-BX64</f>
        <v>0</v>
      </c>
      <c r="CE64" s="303">
        <f t="shared" ref="CE64:CE68" si="43">CC64-BY64</f>
        <v>0</v>
      </c>
      <c r="CF64" s="296"/>
      <c r="CG64" s="171"/>
      <c r="CH64" s="134"/>
      <c r="CI64" s="171"/>
      <c r="CJ64" s="296"/>
      <c r="CK64" s="171">
        <v>0</v>
      </c>
      <c r="CL64" s="320"/>
      <c r="CM64" s="296"/>
      <c r="CN64" s="171"/>
      <c r="CO64" s="11">
        <f>'[1]План 2024'!$W59</f>
        <v>0</v>
      </c>
      <c r="CP64" s="171">
        <f>'[1]План 2024'!$X59</f>
        <v>0</v>
      </c>
      <c r="CQ64" s="12">
        <f>'[2]410097'!$GU$79</f>
        <v>0</v>
      </c>
      <c r="CR64" s="12">
        <f>'[2]410097'!$GX$79</f>
        <v>0</v>
      </c>
      <c r="CS64" s="11">
        <f>'[3]План 2024'!$W59</f>
        <v>0</v>
      </c>
      <c r="CT64" s="171">
        <f>'[3]План 2024'!$X59</f>
        <v>0</v>
      </c>
      <c r="CU64" s="292">
        <f t="shared" ref="CU64" si="44">CS64-CO64</f>
        <v>0</v>
      </c>
      <c r="CV64" s="303">
        <f t="shared" ref="CV64" si="45">CT64-CP64</f>
        <v>0</v>
      </c>
      <c r="CW64" s="296"/>
      <c r="CX64" s="171"/>
      <c r="CY64" s="296"/>
      <c r="CZ64" s="171"/>
      <c r="DA64" s="296"/>
      <c r="DB64" s="171"/>
    </row>
    <row r="65" spans="1:108" x14ac:dyDescent="0.25">
      <c r="A65" s="131">
        <v>52</v>
      </c>
      <c r="B65" s="131">
        <f>'Скорая медицинская помощь'!B65</f>
        <v>410100</v>
      </c>
      <c r="C65" s="289" t="str">
        <f>'Скорая медицинская помощь'!C65</f>
        <v>Камч филиал АНО "Медицинский центр "Жизнь"</v>
      </c>
      <c r="D65" s="11">
        <f>'[1]План 2024'!$F60</f>
        <v>0</v>
      </c>
      <c r="E65" s="171">
        <f>'[1]План 2024'!$G60</f>
        <v>0</v>
      </c>
      <c r="F65" s="11"/>
      <c r="G65" s="171"/>
      <c r="H65" s="12">
        <f>'[2]СВОД по МО'!$FA66</f>
        <v>0</v>
      </c>
      <c r="I65" s="12">
        <f>'[2]СВОД по МО'!$FD66</f>
        <v>0</v>
      </c>
      <c r="J65" s="11">
        <f>'[3]План 2024'!$F60</f>
        <v>0</v>
      </c>
      <c r="K65" s="45">
        <f>'[3]План 2024'!$G60</f>
        <v>0</v>
      </c>
      <c r="L65" s="11"/>
      <c r="M65" s="171"/>
      <c r="N65" s="45">
        <f>'[3]План 2024'!$H60</f>
        <v>0</v>
      </c>
      <c r="O65" s="292">
        <f t="shared" si="29"/>
        <v>0</v>
      </c>
      <c r="P65" s="338">
        <f t="shared" si="30"/>
        <v>0</v>
      </c>
      <c r="Q65" s="339">
        <f t="shared" si="12"/>
        <v>0</v>
      </c>
      <c r="R65" s="340">
        <f t="shared" si="2"/>
        <v>0</v>
      </c>
      <c r="S65" s="296"/>
      <c r="T65" s="171"/>
      <c r="U65" s="296"/>
      <c r="V65" s="171"/>
      <c r="W65" s="332"/>
      <c r="X65" s="134"/>
      <c r="Y65" s="171"/>
      <c r="Z65" s="296"/>
      <c r="AA65" s="171"/>
      <c r="AB65" s="11">
        <f>'[1]План 2024'!$K60</f>
        <v>0</v>
      </c>
      <c r="AC65" s="171">
        <f>'[1]План 2024'!$L60</f>
        <v>0</v>
      </c>
      <c r="AD65" s="12">
        <f>'[2]СВОД по МО'!$FO66</f>
        <v>0</v>
      </c>
      <c r="AE65" s="12">
        <f>'[2]СВОД по МО'!$FR66</f>
        <v>0</v>
      </c>
      <c r="AF65" s="11">
        <f>'[3]План 2024'!$K60</f>
        <v>50</v>
      </c>
      <c r="AG65" s="171">
        <f>'[3]План 2024'!$L60</f>
        <v>76.78</v>
      </c>
      <c r="AH65" s="292">
        <f t="shared" ref="AH65:AI69" si="46">AF65-AB65</f>
        <v>50</v>
      </c>
      <c r="AI65" s="303">
        <f t="shared" si="46"/>
        <v>76.78</v>
      </c>
      <c r="AJ65" s="296">
        <v>100</v>
      </c>
      <c r="AK65" s="171"/>
      <c r="AL65" s="296"/>
      <c r="AM65" s="171">
        <v>76.78</v>
      </c>
      <c r="AN65" s="296"/>
      <c r="AO65" s="171"/>
      <c r="AP65" s="296"/>
      <c r="AQ65" s="171"/>
      <c r="AR65" s="11">
        <f>'[1]План 2024'!$O60</f>
        <v>0</v>
      </c>
      <c r="AS65" s="171">
        <f>'[1]План 2024'!$P60</f>
        <v>0</v>
      </c>
      <c r="AT65" s="12">
        <f>'[2]СВОД по МО'!$GA66</f>
        <v>0</v>
      </c>
      <c r="AU65" s="12">
        <f>'[2]СВОД по МО'!$GD66</f>
        <v>0</v>
      </c>
      <c r="AV65" s="11">
        <f>'[3]План 2024'!$O60</f>
        <v>0</v>
      </c>
      <c r="AW65" s="171">
        <f>'[3]План 2024'!$P60</f>
        <v>0</v>
      </c>
      <c r="AX65" s="292">
        <f t="shared" si="22"/>
        <v>0</v>
      </c>
      <c r="AY65" s="303">
        <f t="shared" si="22"/>
        <v>0</v>
      </c>
      <c r="AZ65" s="134"/>
      <c r="BA65" s="171"/>
      <c r="BB65" s="134"/>
      <c r="BC65" s="171"/>
      <c r="BD65" s="134"/>
      <c r="BE65" s="171"/>
      <c r="BF65" s="134"/>
      <c r="BG65" s="171"/>
      <c r="BH65" s="11">
        <f>'[1]План 2024'!$Q60</f>
        <v>0</v>
      </c>
      <c r="BI65" s="171">
        <f>'[1]План 2024'!$R60</f>
        <v>0</v>
      </c>
      <c r="BJ65" s="12">
        <f>'[2]СВОД по МО'!$GG66</f>
        <v>0</v>
      </c>
      <c r="BK65" s="12">
        <f>'[2]СВОД по МО'!$GJ66</f>
        <v>0</v>
      </c>
      <c r="BL65" s="11">
        <f>'[3]План 2024'!$Q60</f>
        <v>0</v>
      </c>
      <c r="BM65" s="171">
        <f>'[3]План 2024'!$R60</f>
        <v>0</v>
      </c>
      <c r="BN65" s="292">
        <f t="shared" si="40"/>
        <v>0</v>
      </c>
      <c r="BO65" s="303">
        <f t="shared" si="41"/>
        <v>0</v>
      </c>
      <c r="BP65" s="296"/>
      <c r="BQ65" s="171"/>
      <c r="BR65" s="134"/>
      <c r="BS65" s="171"/>
      <c r="BT65" s="296"/>
      <c r="BU65" s="171"/>
      <c r="BV65" s="296"/>
      <c r="BW65" s="171"/>
      <c r="BX65" s="11">
        <f>'[1]План 2024'!$S60</f>
        <v>0</v>
      </c>
      <c r="BY65" s="171">
        <f>'[1]План 2024'!$T60+'[1]План 2024'!$X60</f>
        <v>0</v>
      </c>
      <c r="BZ65" s="12">
        <f>'[2]СВОД по МО'!$GP66</f>
        <v>0</v>
      </c>
      <c r="CA65" s="155">
        <f>'[2]СВОД по МО'!$GS66+CR65</f>
        <v>0</v>
      </c>
      <c r="CB65" s="11">
        <f>'[3]План 2024'!$S60</f>
        <v>25</v>
      </c>
      <c r="CC65" s="171">
        <f>'[3]План 2024'!$T60+'[3]План 2024'!$X60</f>
        <v>122.78</v>
      </c>
      <c r="CD65" s="292">
        <f t="shared" si="42"/>
        <v>25</v>
      </c>
      <c r="CE65" s="303">
        <f>CC65-BY65</f>
        <v>122.78</v>
      </c>
      <c r="CF65" s="296">
        <v>50</v>
      </c>
      <c r="CG65" s="171"/>
      <c r="CH65" s="134"/>
      <c r="CI65" s="171"/>
      <c r="CJ65" s="296"/>
      <c r="CK65" s="171">
        <v>122.78</v>
      </c>
      <c r="CL65" s="320"/>
      <c r="CM65" s="296"/>
      <c r="CN65" s="171"/>
      <c r="CO65" s="11">
        <f>'[1]План 2024'!$W60</f>
        <v>0</v>
      </c>
      <c r="CP65" s="171">
        <f>'[1]План 2024'!$X60</f>
        <v>0</v>
      </c>
      <c r="CQ65" s="12">
        <f>'[2]410100'!$GU$79</f>
        <v>0</v>
      </c>
      <c r="CR65" s="12">
        <f>'[2]410100'!$GX$79</f>
        <v>0</v>
      </c>
      <c r="CS65" s="11">
        <f>'[3]План 2024'!$W60</f>
        <v>0</v>
      </c>
      <c r="CT65" s="171">
        <f>'[3]План 2024'!$X60</f>
        <v>0</v>
      </c>
      <c r="CU65" s="292">
        <f>CS65-CO65</f>
        <v>0</v>
      </c>
      <c r="CV65" s="303">
        <f>CT65-CP65</f>
        <v>0</v>
      </c>
      <c r="CW65" s="296"/>
      <c r="CX65" s="171"/>
      <c r="CY65" s="296"/>
      <c r="CZ65" s="171"/>
      <c r="DA65" s="296"/>
      <c r="DB65" s="171"/>
    </row>
    <row r="66" spans="1:108" x14ac:dyDescent="0.25">
      <c r="A66" s="131">
        <v>53</v>
      </c>
      <c r="B66" s="131" t="str">
        <f>'Скорая медицинская помощь'!B66</f>
        <v>410101</v>
      </c>
      <c r="C66" s="289" t="str">
        <f>'Скорая медицинская помощь'!C66</f>
        <v>КГБУЗ ДККБ им А. К. ПИОТРОВИЧА</v>
      </c>
      <c r="D66" s="11">
        <f>'[1]План 2024'!$F61</f>
        <v>0</v>
      </c>
      <c r="E66" s="171">
        <f>'[1]План 2024'!$G61</f>
        <v>0</v>
      </c>
      <c r="F66" s="11"/>
      <c r="G66" s="171"/>
      <c r="H66" s="12">
        <f>'[2]СВОД по МО'!$FA67</f>
        <v>0</v>
      </c>
      <c r="I66" s="12">
        <f>'[2]СВОД по МО'!$FD67</f>
        <v>0</v>
      </c>
      <c r="J66" s="11">
        <f>'[3]План 2024'!$F61</f>
        <v>0</v>
      </c>
      <c r="K66" s="45">
        <f>'[3]План 2024'!$G61</f>
        <v>0</v>
      </c>
      <c r="L66" s="11"/>
      <c r="M66" s="171"/>
      <c r="N66" s="45">
        <f>'[3]План 2024'!$H61</f>
        <v>0</v>
      </c>
      <c r="O66" s="292">
        <f t="shared" si="29"/>
        <v>0</v>
      </c>
      <c r="P66" s="338">
        <f t="shared" si="30"/>
        <v>0</v>
      </c>
      <c r="Q66" s="339">
        <f t="shared" si="12"/>
        <v>0</v>
      </c>
      <c r="R66" s="340">
        <f t="shared" si="2"/>
        <v>0</v>
      </c>
      <c r="S66" s="296"/>
      <c r="T66" s="171"/>
      <c r="U66" s="296"/>
      <c r="V66" s="171"/>
      <c r="W66" s="332"/>
      <c r="X66" s="134"/>
      <c r="Y66" s="171"/>
      <c r="Z66" s="296"/>
      <c r="AA66" s="171"/>
      <c r="AB66" s="11">
        <f>'[1]План 2024'!$K61</f>
        <v>0</v>
      </c>
      <c r="AC66" s="171">
        <f>'[1]План 2024'!$L61</f>
        <v>0</v>
      </c>
      <c r="AD66" s="12">
        <f>'[2]СВОД по МО'!$FO67</f>
        <v>0</v>
      </c>
      <c r="AE66" s="12">
        <f>'[2]СВОД по МО'!$FR67</f>
        <v>0</v>
      </c>
      <c r="AF66" s="11">
        <f>'[3]План 2024'!$K61</f>
        <v>0</v>
      </c>
      <c r="AG66" s="171">
        <f>'[3]План 2024'!$L61</f>
        <v>0</v>
      </c>
      <c r="AH66" s="292">
        <f t="shared" si="46"/>
        <v>0</v>
      </c>
      <c r="AI66" s="303">
        <f t="shared" si="46"/>
        <v>0</v>
      </c>
      <c r="AJ66" s="296"/>
      <c r="AK66" s="171"/>
      <c r="AL66" s="296"/>
      <c r="AM66" s="171"/>
      <c r="AN66" s="296"/>
      <c r="AO66" s="171"/>
      <c r="AP66" s="296"/>
      <c r="AQ66" s="171"/>
      <c r="AR66" s="11">
        <f>'[1]План 2024'!$O61</f>
        <v>0</v>
      </c>
      <c r="AS66" s="171">
        <f>'[1]План 2024'!$P61</f>
        <v>0</v>
      </c>
      <c r="AT66" s="12">
        <f>'[2]СВОД по МО'!$GA67</f>
        <v>0</v>
      </c>
      <c r="AU66" s="12">
        <f>'[2]СВОД по МО'!$GD67</f>
        <v>0</v>
      </c>
      <c r="AV66" s="11">
        <f>'[3]План 2024'!$O61</f>
        <v>0</v>
      </c>
      <c r="AW66" s="171">
        <f>'[3]План 2024'!$P61</f>
        <v>0</v>
      </c>
      <c r="AX66" s="292">
        <f t="shared" si="22"/>
        <v>0</v>
      </c>
      <c r="AY66" s="303">
        <f t="shared" si="22"/>
        <v>0</v>
      </c>
      <c r="AZ66" s="134"/>
      <c r="BA66" s="171"/>
      <c r="BB66" s="134"/>
      <c r="BC66" s="171"/>
      <c r="BD66" s="134"/>
      <c r="BE66" s="171"/>
      <c r="BF66" s="134"/>
      <c r="BG66" s="171"/>
      <c r="BH66" s="11">
        <f>'[1]План 2024'!$Q61</f>
        <v>0</v>
      </c>
      <c r="BI66" s="171">
        <f>'[1]План 2024'!$R61</f>
        <v>0</v>
      </c>
      <c r="BJ66" s="12">
        <f>'[2]СВОД по МО'!$GG67</f>
        <v>0</v>
      </c>
      <c r="BK66" s="12">
        <f>'[2]СВОД по МО'!$GJ67</f>
        <v>0</v>
      </c>
      <c r="BL66" s="11">
        <f>'[3]План 2024'!$Q61</f>
        <v>0</v>
      </c>
      <c r="BM66" s="171">
        <f>'[3]План 2024'!$R61</f>
        <v>0</v>
      </c>
      <c r="BN66" s="292">
        <f t="shared" si="40"/>
        <v>0</v>
      </c>
      <c r="BO66" s="303">
        <f t="shared" si="41"/>
        <v>0</v>
      </c>
      <c r="BP66" s="296"/>
      <c r="BQ66" s="171"/>
      <c r="BR66" s="134"/>
      <c r="BS66" s="171"/>
      <c r="BT66" s="296"/>
      <c r="BU66" s="171"/>
      <c r="BV66" s="296"/>
      <c r="BW66" s="171"/>
      <c r="BX66" s="11">
        <f>'[1]План 2024'!$S61</f>
        <v>0</v>
      </c>
      <c r="BY66" s="171">
        <f>'[1]План 2024'!$T61+'[1]План 2024'!$X61</f>
        <v>0</v>
      </c>
      <c r="BZ66" s="12">
        <f>'[2]СВОД по МО'!$GP67</f>
        <v>0</v>
      </c>
      <c r="CA66" s="155">
        <f>'[2]СВОД по МО'!$GS67+CR66</f>
        <v>0</v>
      </c>
      <c r="CB66" s="11">
        <f>'[3]План 2024'!$S61</f>
        <v>0</v>
      </c>
      <c r="CC66" s="171">
        <f>'[3]План 2024'!$T61+'[3]План 2024'!$X61</f>
        <v>0</v>
      </c>
      <c r="CD66" s="292">
        <f t="shared" si="42"/>
        <v>0</v>
      </c>
      <c r="CE66" s="303">
        <f t="shared" si="43"/>
        <v>0</v>
      </c>
      <c r="CF66" s="296"/>
      <c r="CG66" s="171"/>
      <c r="CH66" s="134"/>
      <c r="CI66" s="171"/>
      <c r="CJ66" s="296"/>
      <c r="CK66" s="171">
        <v>0</v>
      </c>
      <c r="CL66" s="320"/>
      <c r="CM66" s="296"/>
      <c r="CN66" s="171"/>
      <c r="CO66" s="11">
        <f>'[1]План 2024'!$W61</f>
        <v>0</v>
      </c>
      <c r="CP66" s="171">
        <f>'[1]План 2024'!$X61</f>
        <v>0</v>
      </c>
      <c r="CQ66" s="12">
        <f>'[2]410101'!$GU$79</f>
        <v>0</v>
      </c>
      <c r="CR66" s="12">
        <f>'[2]410101'!$GX$79</f>
        <v>0</v>
      </c>
      <c r="CS66" s="11">
        <f>'[3]План 2024'!$W61</f>
        <v>0</v>
      </c>
      <c r="CT66" s="171">
        <f>'[3]План 2024'!$X61</f>
        <v>0</v>
      </c>
      <c r="CU66" s="292">
        <f t="shared" ref="CU66:CU73" si="47">CS66-CO66</f>
        <v>0</v>
      </c>
      <c r="CV66" s="303">
        <f t="shared" ref="CV66:CV73" si="48">CT66-CP66</f>
        <v>0</v>
      </c>
      <c r="CW66" s="296"/>
      <c r="CX66" s="171"/>
      <c r="CY66" s="296"/>
      <c r="CZ66" s="171"/>
      <c r="DA66" s="296"/>
      <c r="DB66" s="171"/>
    </row>
    <row r="67" spans="1:108" x14ac:dyDescent="0.25">
      <c r="A67" s="131">
        <v>54</v>
      </c>
      <c r="B67" s="131" t="str">
        <f>'Скорая медицинская помощь'!B67</f>
        <v>410106</v>
      </c>
      <c r="C67" s="289" t="str">
        <f>'Скорая медицинская помощь'!C67</f>
        <v>ООО "ЦИЭР "ЭМБРИЛАЙФ"</v>
      </c>
      <c r="D67" s="11">
        <f>'[1]План 2024'!$F62</f>
        <v>0</v>
      </c>
      <c r="E67" s="171">
        <f>'[1]План 2024'!$G62</f>
        <v>0</v>
      </c>
      <c r="F67" s="11"/>
      <c r="G67" s="171"/>
      <c r="H67" s="12">
        <f>'[2]СВОД по МО'!$FA68</f>
        <v>0</v>
      </c>
      <c r="I67" s="12">
        <f>'[2]СВОД по МО'!$FD68</f>
        <v>0</v>
      </c>
      <c r="J67" s="11">
        <f>'[3]План 2024'!$F62</f>
        <v>0</v>
      </c>
      <c r="K67" s="45">
        <f>'[3]План 2024'!$G62</f>
        <v>0</v>
      </c>
      <c r="L67" s="11"/>
      <c r="M67" s="171"/>
      <c r="N67" s="45">
        <f>'[3]План 2024'!$H62</f>
        <v>0</v>
      </c>
      <c r="O67" s="292">
        <f t="shared" si="29"/>
        <v>0</v>
      </c>
      <c r="P67" s="338">
        <f t="shared" si="30"/>
        <v>0</v>
      </c>
      <c r="Q67" s="339">
        <f t="shared" si="12"/>
        <v>0</v>
      </c>
      <c r="R67" s="340">
        <f t="shared" si="2"/>
        <v>0</v>
      </c>
      <c r="S67" s="296"/>
      <c r="T67" s="171"/>
      <c r="U67" s="296"/>
      <c r="V67" s="171"/>
      <c r="W67" s="332"/>
      <c r="X67" s="134"/>
      <c r="Y67" s="171"/>
      <c r="Z67" s="296"/>
      <c r="AA67" s="171"/>
      <c r="AB67" s="11">
        <f>'[1]План 2024'!$K62</f>
        <v>0</v>
      </c>
      <c r="AC67" s="171">
        <f>'[1]План 2024'!$L62</f>
        <v>0</v>
      </c>
      <c r="AD67" s="12">
        <f>'[2]СВОД по МО'!$FO68</f>
        <v>0</v>
      </c>
      <c r="AE67" s="12">
        <f>'[2]СВОД по МО'!$FR68</f>
        <v>0</v>
      </c>
      <c r="AF67" s="11">
        <f>'[3]План 2024'!$K62</f>
        <v>0</v>
      </c>
      <c r="AG67" s="171">
        <f>'[3]План 2024'!$L62</f>
        <v>0</v>
      </c>
      <c r="AH67" s="292">
        <f t="shared" si="46"/>
        <v>0</v>
      </c>
      <c r="AI67" s="303">
        <f t="shared" si="46"/>
        <v>0</v>
      </c>
      <c r="AJ67" s="296"/>
      <c r="AK67" s="171"/>
      <c r="AL67" s="296"/>
      <c r="AM67" s="171"/>
      <c r="AN67" s="296"/>
      <c r="AO67" s="171"/>
      <c r="AP67" s="296"/>
      <c r="AQ67" s="171"/>
      <c r="AR67" s="11">
        <f>'[1]План 2024'!$O62</f>
        <v>0</v>
      </c>
      <c r="AS67" s="171">
        <f>'[1]План 2024'!$P62</f>
        <v>0</v>
      </c>
      <c r="AT67" s="12">
        <f>'[2]СВОД по МО'!$GA68</f>
        <v>0</v>
      </c>
      <c r="AU67" s="12">
        <f>'[2]СВОД по МО'!$GD68</f>
        <v>0</v>
      </c>
      <c r="AV67" s="11">
        <f>'[3]План 2024'!$O62</f>
        <v>0</v>
      </c>
      <c r="AW67" s="171">
        <f>'[3]План 2024'!$P62</f>
        <v>0</v>
      </c>
      <c r="AX67" s="292">
        <f t="shared" si="22"/>
        <v>0</v>
      </c>
      <c r="AY67" s="303">
        <f t="shared" si="22"/>
        <v>0</v>
      </c>
      <c r="AZ67" s="134"/>
      <c r="BA67" s="171"/>
      <c r="BB67" s="134"/>
      <c r="BC67" s="171"/>
      <c r="BD67" s="134"/>
      <c r="BE67" s="171"/>
      <c r="BF67" s="134"/>
      <c r="BG67" s="171"/>
      <c r="BH67" s="11">
        <f>'[1]План 2024'!$Q62</f>
        <v>0</v>
      </c>
      <c r="BI67" s="171">
        <f>'[1]План 2024'!$R62</f>
        <v>0</v>
      </c>
      <c r="BJ67" s="12">
        <f>'[2]СВОД по МО'!$GG68</f>
        <v>0</v>
      </c>
      <c r="BK67" s="12">
        <f>'[2]СВОД по МО'!$GJ68</f>
        <v>0</v>
      </c>
      <c r="BL67" s="11">
        <f>'[3]План 2024'!$Q62</f>
        <v>0</v>
      </c>
      <c r="BM67" s="171">
        <f>'[3]План 2024'!$R62</f>
        <v>0</v>
      </c>
      <c r="BN67" s="292">
        <f t="shared" si="40"/>
        <v>0</v>
      </c>
      <c r="BO67" s="303">
        <f t="shared" si="41"/>
        <v>0</v>
      </c>
      <c r="BP67" s="296"/>
      <c r="BQ67" s="171"/>
      <c r="BR67" s="134"/>
      <c r="BS67" s="171"/>
      <c r="BT67" s="296"/>
      <c r="BU67" s="171"/>
      <c r="BV67" s="296"/>
      <c r="BW67" s="171"/>
      <c r="BX67" s="11">
        <f>'[1]План 2024'!$S62</f>
        <v>0</v>
      </c>
      <c r="BY67" s="171">
        <f>'[1]План 2024'!$T62+'[1]План 2024'!$X62</f>
        <v>0</v>
      </c>
      <c r="BZ67" s="12">
        <f>'[2]СВОД по МО'!$GP68</f>
        <v>0</v>
      </c>
      <c r="CA67" s="155">
        <f>'[2]СВОД по МО'!$GS68+CR67</f>
        <v>0</v>
      </c>
      <c r="CB67" s="11">
        <f>'[3]План 2024'!$S62</f>
        <v>0</v>
      </c>
      <c r="CC67" s="171">
        <f>'[3]План 2024'!$T62+'[3]План 2024'!$X62</f>
        <v>0</v>
      </c>
      <c r="CD67" s="292">
        <f t="shared" si="42"/>
        <v>0</v>
      </c>
      <c r="CE67" s="303">
        <f t="shared" si="43"/>
        <v>0</v>
      </c>
      <c r="CF67" s="296"/>
      <c r="CG67" s="171"/>
      <c r="CH67" s="134"/>
      <c r="CI67" s="171"/>
      <c r="CJ67" s="296"/>
      <c r="CK67" s="171">
        <v>0</v>
      </c>
      <c r="CL67" s="320"/>
      <c r="CM67" s="296"/>
      <c r="CN67" s="171"/>
      <c r="CO67" s="11">
        <f>'[1]План 2024'!$W62</f>
        <v>0</v>
      </c>
      <c r="CP67" s="171">
        <f>'[1]План 2024'!$X62</f>
        <v>0</v>
      </c>
      <c r="CQ67" s="12">
        <f>'[2]410106'!$GU$79</f>
        <v>0</v>
      </c>
      <c r="CR67" s="12">
        <f>'[2]410106'!$GX$79</f>
        <v>0</v>
      </c>
      <c r="CS67" s="11">
        <f>'[3]План 2024'!$W62</f>
        <v>0</v>
      </c>
      <c r="CT67" s="171">
        <f>'[3]План 2024'!$X62</f>
        <v>0</v>
      </c>
      <c r="CU67" s="292">
        <f t="shared" si="47"/>
        <v>0</v>
      </c>
      <c r="CV67" s="303">
        <f t="shared" si="48"/>
        <v>0</v>
      </c>
      <c r="CW67" s="296"/>
      <c r="CX67" s="171"/>
      <c r="CY67" s="296"/>
      <c r="CZ67" s="171"/>
      <c r="DA67" s="296"/>
      <c r="DB67" s="171"/>
    </row>
    <row r="68" spans="1:108" x14ac:dyDescent="0.25">
      <c r="A68" s="131">
        <v>55</v>
      </c>
      <c r="B68" s="131">
        <f>'Скорая медицинская помощь'!B68</f>
        <v>410107</v>
      </c>
      <c r="C68" s="289" t="str">
        <f>'Скорая медицинская помощь'!C68</f>
        <v>ООО "БМК"</v>
      </c>
      <c r="D68" s="11">
        <f>'[1]План 2024'!$F63</f>
        <v>0</v>
      </c>
      <c r="E68" s="171">
        <f>'[1]План 2024'!$G63</f>
        <v>0</v>
      </c>
      <c r="F68" s="11"/>
      <c r="G68" s="171"/>
      <c r="H68" s="12">
        <f>'[2]СВОД по МО'!$FA69</f>
        <v>0</v>
      </c>
      <c r="I68" s="12">
        <f>'[2]СВОД по МО'!$FD69</f>
        <v>0</v>
      </c>
      <c r="J68" s="11">
        <f>'[3]План 2024'!$F63</f>
        <v>0</v>
      </c>
      <c r="K68" s="45">
        <f>'[3]План 2024'!$G63</f>
        <v>0</v>
      </c>
      <c r="L68" s="11"/>
      <c r="M68" s="171"/>
      <c r="N68" s="45">
        <f>'[3]План 2024'!$H63</f>
        <v>0</v>
      </c>
      <c r="O68" s="292">
        <f t="shared" si="29"/>
        <v>0</v>
      </c>
      <c r="P68" s="338">
        <f t="shared" si="30"/>
        <v>0</v>
      </c>
      <c r="Q68" s="339">
        <f t="shared" si="12"/>
        <v>0</v>
      </c>
      <c r="R68" s="340">
        <f t="shared" si="2"/>
        <v>0</v>
      </c>
      <c r="S68" s="296"/>
      <c r="T68" s="171"/>
      <c r="U68" s="296"/>
      <c r="V68" s="171"/>
      <c r="W68" s="332"/>
      <c r="X68" s="134"/>
      <c r="Y68" s="171"/>
      <c r="Z68" s="296"/>
      <c r="AA68" s="171"/>
      <c r="AB68" s="11">
        <f>'[1]План 2024'!$K63</f>
        <v>0</v>
      </c>
      <c r="AC68" s="171">
        <f>'[1]План 2024'!$L63</f>
        <v>0</v>
      </c>
      <c r="AD68" s="12">
        <f>'[2]СВОД по МО'!$FO69</f>
        <v>0</v>
      </c>
      <c r="AE68" s="12">
        <f>'[2]СВОД по МО'!$FR69</f>
        <v>0</v>
      </c>
      <c r="AF68" s="11">
        <f>'[3]План 2024'!$K63</f>
        <v>0</v>
      </c>
      <c r="AG68" s="171">
        <f>'[3]План 2024'!$L63</f>
        <v>0</v>
      </c>
      <c r="AH68" s="292">
        <f t="shared" si="46"/>
        <v>0</v>
      </c>
      <c r="AI68" s="303">
        <f t="shared" si="46"/>
        <v>0</v>
      </c>
      <c r="AJ68" s="296"/>
      <c r="AK68" s="171"/>
      <c r="AL68" s="296"/>
      <c r="AM68" s="171"/>
      <c r="AN68" s="296"/>
      <c r="AO68" s="171"/>
      <c r="AP68" s="296"/>
      <c r="AQ68" s="171"/>
      <c r="AR68" s="11">
        <f>'[1]План 2024'!$O63</f>
        <v>0</v>
      </c>
      <c r="AS68" s="171">
        <f>'[1]План 2024'!$P63</f>
        <v>0</v>
      </c>
      <c r="AT68" s="12">
        <f>'[2]СВОД по МО'!$GA69</f>
        <v>0</v>
      </c>
      <c r="AU68" s="12">
        <f>'[2]СВОД по МО'!$GD69</f>
        <v>0</v>
      </c>
      <c r="AV68" s="11">
        <f>'[3]План 2024'!$O63</f>
        <v>0</v>
      </c>
      <c r="AW68" s="171">
        <f>'[3]План 2024'!$P63</f>
        <v>0</v>
      </c>
      <c r="AX68" s="292">
        <f t="shared" si="22"/>
        <v>0</v>
      </c>
      <c r="AY68" s="303">
        <f t="shared" si="22"/>
        <v>0</v>
      </c>
      <c r="AZ68" s="134"/>
      <c r="BA68" s="171"/>
      <c r="BB68" s="134"/>
      <c r="BC68" s="171"/>
      <c r="BD68" s="134"/>
      <c r="BE68" s="171"/>
      <c r="BF68" s="134"/>
      <c r="BG68" s="171"/>
      <c r="BH68" s="11">
        <f>'[1]План 2024'!$Q63</f>
        <v>0</v>
      </c>
      <c r="BI68" s="171">
        <f>'[1]План 2024'!$R63</f>
        <v>0</v>
      </c>
      <c r="BJ68" s="12">
        <f>'[2]СВОД по МО'!$GG69</f>
        <v>0</v>
      </c>
      <c r="BK68" s="12">
        <f>'[2]СВОД по МО'!$GJ69</f>
        <v>0</v>
      </c>
      <c r="BL68" s="11">
        <f>'[3]План 2024'!$Q63</f>
        <v>0</v>
      </c>
      <c r="BM68" s="171">
        <f>'[3]План 2024'!$R63</f>
        <v>0</v>
      </c>
      <c r="BN68" s="292">
        <f t="shared" si="40"/>
        <v>0</v>
      </c>
      <c r="BO68" s="303">
        <f t="shared" si="41"/>
        <v>0</v>
      </c>
      <c r="BP68" s="296"/>
      <c r="BQ68" s="171"/>
      <c r="BR68" s="134"/>
      <c r="BS68" s="171"/>
      <c r="BT68" s="296"/>
      <c r="BU68" s="171"/>
      <c r="BV68" s="296"/>
      <c r="BW68" s="171"/>
      <c r="BX68" s="11">
        <f>'[1]План 2024'!$S63</f>
        <v>0</v>
      </c>
      <c r="BY68" s="171">
        <f>'[1]План 2024'!$T63+'[1]План 2024'!$X63</f>
        <v>0</v>
      </c>
      <c r="BZ68" s="12">
        <f>'[2]СВОД по МО'!$GP69</f>
        <v>1</v>
      </c>
      <c r="CA68" s="155">
        <f>'[2]СВОД по МО'!$GS69+CR68</f>
        <v>31.45</v>
      </c>
      <c r="CB68" s="11">
        <f>'[3]План 2024'!$S63</f>
        <v>100</v>
      </c>
      <c r="CC68" s="171">
        <f>'[3]План 2024'!$T63+'[3]План 2024'!$X63</f>
        <v>491.13</v>
      </c>
      <c r="CD68" s="292">
        <f t="shared" si="42"/>
        <v>100</v>
      </c>
      <c r="CE68" s="303">
        <f t="shared" si="43"/>
        <v>491.13</v>
      </c>
      <c r="CF68" s="296">
        <v>350</v>
      </c>
      <c r="CG68" s="171"/>
      <c r="CH68" s="134"/>
      <c r="CI68" s="171"/>
      <c r="CJ68" s="296"/>
      <c r="CK68" s="171">
        <v>491.13</v>
      </c>
      <c r="CL68" s="320"/>
      <c r="CM68" s="296"/>
      <c r="CN68" s="171"/>
      <c r="CO68" s="11">
        <f>'[1]План 2024'!$W63</f>
        <v>0</v>
      </c>
      <c r="CP68" s="171">
        <f>'[1]План 2024'!$X63</f>
        <v>0</v>
      </c>
      <c r="CQ68" s="12">
        <f>'[2]410107'!$GU$79</f>
        <v>0</v>
      </c>
      <c r="CR68" s="12">
        <f>'[2]410107'!$GX$79</f>
        <v>0</v>
      </c>
      <c r="CS68" s="11">
        <f>'[3]План 2024'!$W63</f>
        <v>0</v>
      </c>
      <c r="CT68" s="171">
        <f>'[3]План 2024'!$X63</f>
        <v>0</v>
      </c>
      <c r="CU68" s="292">
        <f t="shared" si="47"/>
        <v>0</v>
      </c>
      <c r="CV68" s="303">
        <f t="shared" si="48"/>
        <v>0</v>
      </c>
      <c r="CW68" s="296"/>
      <c r="CX68" s="171"/>
      <c r="CY68" s="296"/>
      <c r="CZ68" s="171"/>
      <c r="DA68" s="296"/>
      <c r="DB68" s="171"/>
    </row>
    <row r="69" spans="1:108" x14ac:dyDescent="0.25">
      <c r="A69" s="131">
        <v>56</v>
      </c>
      <c r="B69" s="131" t="str">
        <f>'Скорая медицинская помощь'!B69</f>
        <v>410108</v>
      </c>
      <c r="C69" s="289" t="str">
        <f>'Скорая медицинская помощь'!C69</f>
        <v>ГБУЗ "КК ПСИХОНЕВРОЛОГИЧЕСКИЙ ДИСПАНСЕР"</v>
      </c>
      <c r="D69" s="11">
        <f>'[1]План 2024'!$F64</f>
        <v>0</v>
      </c>
      <c r="E69" s="171">
        <f>'[1]План 2024'!$G64</f>
        <v>0</v>
      </c>
      <c r="F69" s="11"/>
      <c r="G69" s="171"/>
      <c r="H69" s="12">
        <f>'[2]СВОД по МО'!$FA70</f>
        <v>0</v>
      </c>
      <c r="I69" s="12">
        <f>'[2]СВОД по МО'!$FD70</f>
        <v>0</v>
      </c>
      <c r="J69" s="11">
        <f>'[3]План 2024'!$F64</f>
        <v>0</v>
      </c>
      <c r="K69" s="45">
        <f>'[3]План 2024'!$G64</f>
        <v>0</v>
      </c>
      <c r="L69" s="11"/>
      <c r="M69" s="171"/>
      <c r="N69" s="45">
        <f>'[3]План 2024'!$H64</f>
        <v>0</v>
      </c>
      <c r="O69" s="292">
        <f t="shared" si="29"/>
        <v>0</v>
      </c>
      <c r="P69" s="338">
        <f t="shared" si="30"/>
        <v>0</v>
      </c>
      <c r="Q69" s="339">
        <f t="shared" si="12"/>
        <v>0</v>
      </c>
      <c r="R69" s="340">
        <f t="shared" si="2"/>
        <v>0</v>
      </c>
      <c r="S69" s="296"/>
      <c r="T69" s="171"/>
      <c r="U69" s="296"/>
      <c r="V69" s="171"/>
      <c r="W69" s="332"/>
      <c r="X69" s="134"/>
      <c r="Y69" s="171"/>
      <c r="Z69" s="296"/>
      <c r="AA69" s="171"/>
      <c r="AB69" s="11">
        <f>'[1]План 2024'!$K64</f>
        <v>0</v>
      </c>
      <c r="AC69" s="171">
        <f>'[1]План 2024'!$L64</f>
        <v>0</v>
      </c>
      <c r="AD69" s="12">
        <f>'[2]СВОД по МО'!$FO70</f>
        <v>0</v>
      </c>
      <c r="AE69" s="12">
        <f>'[2]СВОД по МО'!$FR70</f>
        <v>0</v>
      </c>
      <c r="AF69" s="11">
        <f>'[3]План 2024'!$K64</f>
        <v>0</v>
      </c>
      <c r="AG69" s="171">
        <f>'[3]План 2024'!$L64</f>
        <v>0</v>
      </c>
      <c r="AH69" s="292">
        <f t="shared" si="46"/>
        <v>0</v>
      </c>
      <c r="AI69" s="303">
        <f t="shared" si="46"/>
        <v>0</v>
      </c>
      <c r="AJ69" s="296"/>
      <c r="AK69" s="171"/>
      <c r="AL69" s="296"/>
      <c r="AM69" s="171"/>
      <c r="AN69" s="296"/>
      <c r="AO69" s="171"/>
      <c r="AP69" s="296"/>
      <c r="AQ69" s="171"/>
      <c r="AR69" s="11">
        <f>'[1]План 2024'!$O64</f>
        <v>0</v>
      </c>
      <c r="AS69" s="171">
        <f>'[1]План 2024'!$P64</f>
        <v>0</v>
      </c>
      <c r="AT69" s="12">
        <f>'[2]СВОД по МО'!$GA70</f>
        <v>0</v>
      </c>
      <c r="AU69" s="12">
        <f>'[2]СВОД по МО'!$GD70</f>
        <v>0</v>
      </c>
      <c r="AV69" s="11">
        <f>'[3]План 2024'!$O64</f>
        <v>0</v>
      </c>
      <c r="AW69" s="171">
        <f>'[3]План 2024'!$P64</f>
        <v>0</v>
      </c>
      <c r="AX69" s="292">
        <f t="shared" si="22"/>
        <v>0</v>
      </c>
      <c r="AY69" s="303">
        <f t="shared" si="22"/>
        <v>0</v>
      </c>
      <c r="AZ69" s="134"/>
      <c r="BA69" s="171"/>
      <c r="BB69" s="134"/>
      <c r="BC69" s="171"/>
      <c r="BD69" s="134"/>
      <c r="BE69" s="171"/>
      <c r="BF69" s="134"/>
      <c r="BG69" s="171"/>
      <c r="BH69" s="11">
        <f>'[1]План 2024'!$Q64</f>
        <v>0</v>
      </c>
      <c r="BI69" s="171">
        <f>'[1]План 2024'!$R64</f>
        <v>0</v>
      </c>
      <c r="BJ69" s="12">
        <f>'[2]СВОД по МО'!$GG70</f>
        <v>0</v>
      </c>
      <c r="BK69" s="12">
        <f>'[2]СВОД по МО'!$GJ70</f>
        <v>0</v>
      </c>
      <c r="BL69" s="11">
        <f>'[3]План 2024'!$Q64</f>
        <v>0</v>
      </c>
      <c r="BM69" s="171">
        <f>'[3]План 2024'!$R64</f>
        <v>0</v>
      </c>
      <c r="BN69" s="292">
        <f t="shared" si="40"/>
        <v>0</v>
      </c>
      <c r="BO69" s="303">
        <f t="shared" si="41"/>
        <v>0</v>
      </c>
      <c r="BP69" s="296"/>
      <c r="BQ69" s="171"/>
      <c r="BR69" s="134"/>
      <c r="BS69" s="171"/>
      <c r="BT69" s="296"/>
      <c r="BU69" s="171"/>
      <c r="BV69" s="296"/>
      <c r="BW69" s="171"/>
      <c r="BX69" s="11">
        <f>'[1]План 2024'!$S64</f>
        <v>0</v>
      </c>
      <c r="BY69" s="171">
        <f>'[1]План 2024'!$T64+'[1]План 2024'!$X64</f>
        <v>0</v>
      </c>
      <c r="BZ69" s="12">
        <f>'[2]СВОД по МО'!$GP70</f>
        <v>0</v>
      </c>
      <c r="CA69" s="155">
        <f>'[2]СВОД по МО'!$GS70+CR69</f>
        <v>0</v>
      </c>
      <c r="CB69" s="11">
        <f>'[3]План 2024'!$S64</f>
        <v>0</v>
      </c>
      <c r="CC69" s="171">
        <f>'[3]План 2024'!$T64+'[3]План 2024'!$X64</f>
        <v>0</v>
      </c>
      <c r="CD69" s="292">
        <f t="shared" si="42"/>
        <v>0</v>
      </c>
      <c r="CE69" s="303">
        <f>CC69-BY69</f>
        <v>0</v>
      </c>
      <c r="CF69" s="296"/>
      <c r="CG69" s="171"/>
      <c r="CH69" s="134"/>
      <c r="CI69" s="171"/>
      <c r="CJ69" s="296"/>
      <c r="CK69" s="171"/>
      <c r="CL69" s="320"/>
      <c r="CM69" s="296"/>
      <c r="CN69" s="171"/>
      <c r="CO69" s="11">
        <f>'[1]План 2024'!$W64</f>
        <v>0</v>
      </c>
      <c r="CP69" s="171">
        <f>'[1]План 2024'!$X64</f>
        <v>0</v>
      </c>
      <c r="CQ69" s="12">
        <f>'[2]410108'!$GU$79</f>
        <v>0</v>
      </c>
      <c r="CR69" s="12">
        <f>'[2]410108'!$GX$79</f>
        <v>0</v>
      </c>
      <c r="CS69" s="11">
        <f>'[3]План 2024'!$W64</f>
        <v>0</v>
      </c>
      <c r="CT69" s="171">
        <f>'[3]План 2024'!$X64</f>
        <v>0</v>
      </c>
      <c r="CU69" s="292">
        <f t="shared" si="47"/>
        <v>0</v>
      </c>
      <c r="CV69" s="303">
        <f t="shared" si="48"/>
        <v>0</v>
      </c>
      <c r="CW69" s="296"/>
      <c r="CX69" s="171"/>
      <c r="CY69" s="296"/>
      <c r="CZ69" s="171"/>
      <c r="DA69" s="296"/>
      <c r="DB69" s="171"/>
      <c r="DD69" s="54"/>
    </row>
    <row r="70" spans="1:108" x14ac:dyDescent="0.25">
      <c r="A70" s="131">
        <v>57</v>
      </c>
      <c r="B70" s="131" t="str">
        <f>'Скорая медицинская помощь'!B70</f>
        <v>410112</v>
      </c>
      <c r="C70" s="289" t="str">
        <f>'Скорая медицинская помощь'!C70</f>
        <v>ООО "АФИНА"</v>
      </c>
      <c r="D70" s="11">
        <f>'[1]План 2024'!$F68</f>
        <v>0</v>
      </c>
      <c r="E70" s="171">
        <f>'[1]План 2024'!$G68</f>
        <v>0</v>
      </c>
      <c r="F70" s="11"/>
      <c r="G70" s="171"/>
      <c r="H70" s="12">
        <f>'[2]СВОД по МО'!$FA$72</f>
        <v>0</v>
      </c>
      <c r="I70" s="12">
        <f>'[2]СВОД по МО'!$FD$72</f>
        <v>0</v>
      </c>
      <c r="J70" s="11">
        <f>'[3]План 2024'!$F68</f>
        <v>0</v>
      </c>
      <c r="K70" s="45">
        <f>'[3]План 2024'!$G68</f>
        <v>0</v>
      </c>
      <c r="L70" s="11"/>
      <c r="M70" s="171"/>
      <c r="N70" s="45">
        <f>'[3]План 2024'!$H68</f>
        <v>0</v>
      </c>
      <c r="O70" s="292">
        <f t="shared" si="29"/>
        <v>0</v>
      </c>
      <c r="P70" s="338">
        <f t="shared" si="30"/>
        <v>0</v>
      </c>
      <c r="Q70" s="339">
        <f t="shared" si="12"/>
        <v>0</v>
      </c>
      <c r="R70" s="340">
        <f t="shared" si="2"/>
        <v>0</v>
      </c>
      <c r="S70" s="296"/>
      <c r="T70" s="171"/>
      <c r="U70" s="296"/>
      <c r="V70" s="171"/>
      <c r="W70" s="332"/>
      <c r="X70" s="134"/>
      <c r="Y70" s="171"/>
      <c r="Z70" s="296"/>
      <c r="AA70" s="171"/>
      <c r="AB70" s="11">
        <f>'[1]План 2024'!$K68</f>
        <v>0</v>
      </c>
      <c r="AC70" s="171">
        <f>'[1]План 2024'!$L68</f>
        <v>0</v>
      </c>
      <c r="AD70" s="12">
        <f>'[2]СВОД по МО'!$FO$72</f>
        <v>0</v>
      </c>
      <c r="AE70" s="12">
        <f>'[2]СВОД по МО'!$FR$72</f>
        <v>0</v>
      </c>
      <c r="AF70" s="11">
        <f>'[3]План 2024'!$K68</f>
        <v>0</v>
      </c>
      <c r="AG70" s="171">
        <f>'[3]План 2024'!$L68</f>
        <v>0</v>
      </c>
      <c r="AH70" s="292"/>
      <c r="AI70" s="303"/>
      <c r="AJ70" s="296"/>
      <c r="AK70" s="171"/>
      <c r="AL70" s="296"/>
      <c r="AM70" s="171"/>
      <c r="AN70" s="296"/>
      <c r="AO70" s="171"/>
      <c r="AP70" s="296"/>
      <c r="AQ70" s="171"/>
      <c r="AR70" s="11">
        <f>'[1]План 2024'!$O68</f>
        <v>0</v>
      </c>
      <c r="AS70" s="171">
        <f>'[1]План 2024'!$P68</f>
        <v>0</v>
      </c>
      <c r="AT70" s="12">
        <f>'[2]СВОД по МО'!$GA$72</f>
        <v>0</v>
      </c>
      <c r="AU70" s="12">
        <f>'[2]СВОД по МО'!$GD$72</f>
        <v>0</v>
      </c>
      <c r="AV70" s="11">
        <f>'[3]План 2024'!$O68</f>
        <v>0</v>
      </c>
      <c r="AW70" s="171">
        <f>'[3]План 2024'!$P68</f>
        <v>0</v>
      </c>
      <c r="AX70" s="292">
        <f t="shared" si="22"/>
        <v>0</v>
      </c>
      <c r="AY70" s="303">
        <f t="shared" si="22"/>
        <v>0</v>
      </c>
      <c r="AZ70" s="134"/>
      <c r="BA70" s="171"/>
      <c r="BB70" s="134"/>
      <c r="BC70" s="171"/>
      <c r="BD70" s="134"/>
      <c r="BE70" s="171"/>
      <c r="BF70" s="134"/>
      <c r="BG70" s="171"/>
      <c r="BH70" s="11">
        <f>'[1]План 2024'!$Q68</f>
        <v>0</v>
      </c>
      <c r="BI70" s="171">
        <f>'[1]План 2024'!$R68</f>
        <v>0</v>
      </c>
      <c r="BJ70" s="12">
        <f>'[2]СВОД по МО'!$GG$72</f>
        <v>0</v>
      </c>
      <c r="BK70" s="12">
        <f>'[2]СВОД по МО'!$GJ$72</f>
        <v>0</v>
      </c>
      <c r="BL70" s="11">
        <f>'[3]План 2024'!$Q68</f>
        <v>0</v>
      </c>
      <c r="BM70" s="171">
        <f>'[3]План 2024'!$R68</f>
        <v>0</v>
      </c>
      <c r="BN70" s="292">
        <f t="shared" ref="BN70:BN71" si="49">BL70-BH70</f>
        <v>0</v>
      </c>
      <c r="BO70" s="303">
        <f t="shared" ref="BO70:BO71" si="50">BM70-BI70</f>
        <v>0</v>
      </c>
      <c r="BP70" s="296"/>
      <c r="BQ70" s="171"/>
      <c r="BR70" s="134"/>
      <c r="BS70" s="171"/>
      <c r="BT70" s="296"/>
      <c r="BU70" s="171"/>
      <c r="BV70" s="296"/>
      <c r="BW70" s="171"/>
      <c r="BX70" s="11">
        <f>'[1]План 2024'!$S68</f>
        <v>0</v>
      </c>
      <c r="BY70" s="171">
        <f>'[1]План 2024'!$T68+'[1]План 2024'!$X68</f>
        <v>0</v>
      </c>
      <c r="BZ70" s="12">
        <f>'[2]СВОД по МО'!$GP$72</f>
        <v>0</v>
      </c>
      <c r="CA70" s="155">
        <f>'[2]СВОД по МО'!$GS74+CR70</f>
        <v>0</v>
      </c>
      <c r="CB70" s="11">
        <f>'[3]План 2024'!$S68</f>
        <v>0</v>
      </c>
      <c r="CC70" s="171">
        <f>'[3]План 2024'!$T68+'[3]План 2024'!$X68</f>
        <v>0</v>
      </c>
      <c r="CD70" s="292">
        <f t="shared" ref="CD70:CD71" si="51">CB70-BX70</f>
        <v>0</v>
      </c>
      <c r="CE70" s="303">
        <f t="shared" ref="CE70:CE71" si="52">CC70-BY70</f>
        <v>0</v>
      </c>
      <c r="CF70" s="296"/>
      <c r="CG70" s="171"/>
      <c r="CH70" s="134"/>
      <c r="CI70" s="171"/>
      <c r="CJ70" s="296"/>
      <c r="CK70" s="171"/>
      <c r="CL70" s="320"/>
      <c r="CM70" s="296"/>
      <c r="CN70" s="171"/>
      <c r="CO70" s="11">
        <f>'[1]План 2024'!$W68</f>
        <v>0</v>
      </c>
      <c r="CP70" s="171">
        <f>'[1]План 2024'!$X68</f>
        <v>0</v>
      </c>
      <c r="CQ70" s="12">
        <f>'[2]410112'!$GU$79</f>
        <v>0</v>
      </c>
      <c r="CR70" s="12">
        <f>'[2]410112'!$GX$79</f>
        <v>0</v>
      </c>
      <c r="CS70" s="11">
        <f>'[3]План 2024'!$W68</f>
        <v>0</v>
      </c>
      <c r="CT70" s="171">
        <f>'[3]План 2024'!$X68</f>
        <v>0</v>
      </c>
      <c r="CU70" s="292">
        <f t="shared" si="47"/>
        <v>0</v>
      </c>
      <c r="CV70" s="303">
        <f t="shared" si="48"/>
        <v>0</v>
      </c>
      <c r="CW70" s="296"/>
      <c r="CX70" s="171"/>
      <c r="CY70" s="296"/>
      <c r="CZ70" s="171"/>
      <c r="DA70" s="296"/>
      <c r="DB70" s="171"/>
    </row>
    <row r="71" spans="1:108" x14ac:dyDescent="0.25">
      <c r="A71" s="131">
        <v>58</v>
      </c>
      <c r="B71" s="131" t="str">
        <f>'Скорая медицинская помощь'!B71</f>
        <v>410114</v>
      </c>
      <c r="C71" s="289" t="str">
        <f>'Скорая медицинская помощь'!C71</f>
        <v>КГАУ СОЦИАЛЬНОЙ ЗАЩИТЫ "МНОГОПРОФИЛЬНЫЙ ЦЕНТР РЕАБИЛИТАЦИИ"</v>
      </c>
      <c r="D71" s="11">
        <f>'[1]План 2024'!$F70</f>
        <v>0</v>
      </c>
      <c r="E71" s="171">
        <f>'[1]План 2024'!$G70</f>
        <v>0</v>
      </c>
      <c r="F71" s="11"/>
      <c r="G71" s="171"/>
      <c r="H71" s="12">
        <f>'[2]СВОД по МО'!$FA$73</f>
        <v>0</v>
      </c>
      <c r="I71" s="12">
        <f>'[2]СВОД по МО'!$FD$73</f>
        <v>0</v>
      </c>
      <c r="J71" s="11">
        <f>'[3]План 2024'!$F70</f>
        <v>0</v>
      </c>
      <c r="K71" s="45">
        <f>'[3]План 2024'!$G70</f>
        <v>0</v>
      </c>
      <c r="L71" s="11"/>
      <c r="M71" s="171"/>
      <c r="N71" s="45">
        <f>'[3]План 2024'!$H70</f>
        <v>0</v>
      </c>
      <c r="O71" s="292">
        <f t="shared" si="29"/>
        <v>0</v>
      </c>
      <c r="P71" s="338">
        <f t="shared" si="30"/>
        <v>0</v>
      </c>
      <c r="Q71" s="339">
        <f t="shared" si="12"/>
        <v>0</v>
      </c>
      <c r="R71" s="340">
        <f t="shared" si="2"/>
        <v>0</v>
      </c>
      <c r="S71" s="296"/>
      <c r="T71" s="171"/>
      <c r="U71" s="296"/>
      <c r="V71" s="171"/>
      <c r="W71" s="332"/>
      <c r="X71" s="134"/>
      <c r="Y71" s="171"/>
      <c r="Z71" s="296"/>
      <c r="AA71" s="171"/>
      <c r="AB71" s="11">
        <f>'[1]План 2024'!$K70</f>
        <v>0</v>
      </c>
      <c r="AC71" s="171">
        <f>'[1]План 2024'!$L70</f>
        <v>0</v>
      </c>
      <c r="AD71" s="12">
        <f>'[2]СВОД по МО'!$FO$73</f>
        <v>0</v>
      </c>
      <c r="AE71" s="12">
        <f>'[2]СВОД по МО'!$FR$73</f>
        <v>0</v>
      </c>
      <c r="AF71" s="11">
        <f>'[3]План 2024'!$K70</f>
        <v>0</v>
      </c>
      <c r="AG71" s="171">
        <f>'[3]План 2024'!$L70</f>
        <v>0</v>
      </c>
      <c r="AH71" s="292"/>
      <c r="AI71" s="303"/>
      <c r="AJ71" s="296"/>
      <c r="AK71" s="171"/>
      <c r="AL71" s="296"/>
      <c r="AM71" s="171"/>
      <c r="AN71" s="296"/>
      <c r="AO71" s="171"/>
      <c r="AP71" s="296"/>
      <c r="AQ71" s="171"/>
      <c r="AR71" s="11">
        <f>'[1]План 2024'!$O70</f>
        <v>0</v>
      </c>
      <c r="AS71" s="171">
        <f>'[1]План 2024'!$P70</f>
        <v>0</v>
      </c>
      <c r="AT71" s="12">
        <f>'[2]СВОД по МО'!$GA$73</f>
        <v>0</v>
      </c>
      <c r="AU71" s="12">
        <f>'[2]СВОД по МО'!$GD$73</f>
        <v>0</v>
      </c>
      <c r="AV71" s="11">
        <f>'[3]План 2024'!$O70</f>
        <v>0</v>
      </c>
      <c r="AW71" s="171">
        <f>'[3]План 2024'!$P70</f>
        <v>0</v>
      </c>
      <c r="AX71" s="292"/>
      <c r="AY71" s="303"/>
      <c r="AZ71" s="134"/>
      <c r="BA71" s="171"/>
      <c r="BB71" s="134"/>
      <c r="BC71" s="171"/>
      <c r="BD71" s="134"/>
      <c r="BE71" s="171"/>
      <c r="BF71" s="134"/>
      <c r="BG71" s="171"/>
      <c r="BH71" s="11">
        <f>'[1]План 2024'!$Q70</f>
        <v>0</v>
      </c>
      <c r="BI71" s="171">
        <f>'[1]План 2024'!$R70</f>
        <v>0</v>
      </c>
      <c r="BJ71" s="12">
        <f>'[2]СВОД по МО'!$GG$73</f>
        <v>0</v>
      </c>
      <c r="BK71" s="12">
        <f>'[2]СВОД по МО'!$GJ$73</f>
        <v>0</v>
      </c>
      <c r="BL71" s="11">
        <f>'[3]План 2024'!$Q70</f>
        <v>0</v>
      </c>
      <c r="BM71" s="171">
        <f>'[3]План 2024'!$R70</f>
        <v>0</v>
      </c>
      <c r="BN71" s="292">
        <f t="shared" si="49"/>
        <v>0</v>
      </c>
      <c r="BO71" s="303">
        <f t="shared" si="50"/>
        <v>0</v>
      </c>
      <c r="BP71" s="296"/>
      <c r="BQ71" s="171"/>
      <c r="BR71" s="134"/>
      <c r="BS71" s="171"/>
      <c r="BT71" s="296"/>
      <c r="BU71" s="171"/>
      <c r="BV71" s="296"/>
      <c r="BW71" s="171"/>
      <c r="BX71" s="11">
        <f>'[1]План 2024'!$S70</f>
        <v>0</v>
      </c>
      <c r="BY71" s="171">
        <f>'[1]План 2024'!$T70+'[1]План 2024'!$X70</f>
        <v>0</v>
      </c>
      <c r="BZ71" s="12">
        <f>'[2]СВОД по МО'!$GP$73</f>
        <v>0</v>
      </c>
      <c r="CA71" s="155">
        <f>'[2]СВОД по МО'!$GS76+CR71</f>
        <v>0</v>
      </c>
      <c r="CB71" s="11">
        <f>'[3]План 2024'!$S70</f>
        <v>0</v>
      </c>
      <c r="CC71" s="171">
        <f>'[3]План 2024'!$T70+'[3]План 2024'!$X70</f>
        <v>0</v>
      </c>
      <c r="CD71" s="292">
        <f t="shared" si="51"/>
        <v>0</v>
      </c>
      <c r="CE71" s="303">
        <f t="shared" si="52"/>
        <v>0</v>
      </c>
      <c r="CF71" s="296"/>
      <c r="CG71" s="171"/>
      <c r="CH71" s="134"/>
      <c r="CI71" s="171"/>
      <c r="CJ71" s="296"/>
      <c r="CK71" s="171"/>
      <c r="CL71" s="320"/>
      <c r="CM71" s="296"/>
      <c r="CN71" s="171"/>
      <c r="CO71" s="11">
        <f>'[1]План 2024'!$W70</f>
        <v>0</v>
      </c>
      <c r="CP71" s="171">
        <f>'[1]План 2024'!$X70</f>
        <v>0</v>
      </c>
      <c r="CQ71" s="12">
        <f>'[2]410114'!$GU$79</f>
        <v>0</v>
      </c>
      <c r="CR71" s="12">
        <f>'[2]410114'!$GX$79</f>
        <v>0</v>
      </c>
      <c r="CS71" s="11">
        <f>'[3]План 2024'!$W70</f>
        <v>0</v>
      </c>
      <c r="CT71" s="171">
        <f>'[3]План 2024'!$X70</f>
        <v>0</v>
      </c>
      <c r="CU71" s="292">
        <f t="shared" si="47"/>
        <v>0</v>
      </c>
      <c r="CV71" s="303">
        <f t="shared" si="48"/>
        <v>0</v>
      </c>
      <c r="CW71" s="296"/>
      <c r="CX71" s="171"/>
      <c r="CY71" s="296"/>
      <c r="CZ71" s="171"/>
      <c r="DA71" s="296"/>
      <c r="DB71" s="171"/>
    </row>
    <row r="72" spans="1:108" x14ac:dyDescent="0.25">
      <c r="A72" s="131"/>
      <c r="B72" s="131"/>
      <c r="C72" s="289"/>
      <c r="D72" s="11"/>
      <c r="E72" s="171"/>
      <c r="F72" s="332"/>
      <c r="G72" s="332"/>
      <c r="H72" s="72"/>
      <c r="I72" s="171"/>
      <c r="J72" s="11"/>
      <c r="K72" s="45"/>
      <c r="L72" s="332"/>
      <c r="M72" s="332"/>
      <c r="N72" s="309"/>
      <c r="O72" s="292"/>
      <c r="P72" s="338"/>
      <c r="Q72" s="339">
        <f t="shared" si="12"/>
        <v>0</v>
      </c>
      <c r="R72" s="340">
        <f t="shared" si="2"/>
        <v>0</v>
      </c>
      <c r="S72" s="296"/>
      <c r="T72" s="171"/>
      <c r="U72" s="296"/>
      <c r="V72" s="171"/>
      <c r="W72" s="332"/>
      <c r="X72" s="134"/>
      <c r="Y72" s="171"/>
      <c r="Z72" s="296"/>
      <c r="AA72" s="171"/>
      <c r="AB72" s="11"/>
      <c r="AC72" s="171"/>
      <c r="AD72" s="72"/>
      <c r="AE72" s="171"/>
      <c r="AF72" s="11"/>
      <c r="AG72" s="171"/>
      <c r="AH72" s="292"/>
      <c r="AI72" s="303"/>
      <c r="AJ72" s="296"/>
      <c r="AK72" s="171"/>
      <c r="AL72" s="296"/>
      <c r="AM72" s="171"/>
      <c r="AN72" s="296"/>
      <c r="AO72" s="171"/>
      <c r="AP72" s="296"/>
      <c r="AQ72" s="171"/>
      <c r="AR72" s="11"/>
      <c r="AS72" s="171"/>
      <c r="AT72" s="134"/>
      <c r="AU72" s="171"/>
      <c r="AV72" s="11"/>
      <c r="AW72" s="171"/>
      <c r="AX72" s="292"/>
      <c r="AY72" s="303"/>
      <c r="AZ72" s="134"/>
      <c r="BA72" s="171"/>
      <c r="BB72" s="134"/>
      <c r="BC72" s="171"/>
      <c r="BD72" s="134"/>
      <c r="BE72" s="171"/>
      <c r="BF72" s="134"/>
      <c r="BG72" s="171"/>
      <c r="BH72" s="11"/>
      <c r="BI72" s="171"/>
      <c r="BJ72" s="72"/>
      <c r="BK72" s="171"/>
      <c r="BL72" s="11"/>
      <c r="BM72" s="171"/>
      <c r="BN72" s="292"/>
      <c r="BO72" s="303"/>
      <c r="BP72" s="296"/>
      <c r="BQ72" s="171"/>
      <c r="BR72" s="134"/>
      <c r="BS72" s="171"/>
      <c r="BT72" s="296"/>
      <c r="BU72" s="171"/>
      <c r="BV72" s="296"/>
      <c r="BW72" s="171"/>
      <c r="BX72" s="11"/>
      <c r="BY72" s="171"/>
      <c r="BZ72" s="72"/>
      <c r="CA72" s="155"/>
      <c r="CB72" s="11"/>
      <c r="CC72" s="171"/>
      <c r="CD72" s="292"/>
      <c r="CE72" s="303"/>
      <c r="CF72" s="296"/>
      <c r="CG72" s="171"/>
      <c r="CH72" s="134"/>
      <c r="CI72" s="171"/>
      <c r="CJ72" s="296"/>
      <c r="CK72" s="171"/>
      <c r="CL72" s="320"/>
      <c r="CM72" s="296"/>
      <c r="CN72" s="171"/>
      <c r="CO72" s="11"/>
      <c r="CP72" s="171"/>
      <c r="CQ72" s="72"/>
      <c r="CR72" s="171"/>
      <c r="CS72" s="11"/>
      <c r="CT72" s="171"/>
      <c r="CU72" s="292">
        <f t="shared" si="47"/>
        <v>0</v>
      </c>
      <c r="CV72" s="303">
        <f t="shared" si="48"/>
        <v>0</v>
      </c>
      <c r="CW72" s="296"/>
      <c r="CX72" s="171"/>
      <c r="CY72" s="296"/>
      <c r="CZ72" s="171"/>
      <c r="DA72" s="296"/>
      <c r="DB72" s="171"/>
    </row>
    <row r="73" spans="1:108" x14ac:dyDescent="0.25">
      <c r="A73" s="131"/>
      <c r="B73" s="131"/>
      <c r="C73" s="289"/>
      <c r="D73" s="144"/>
      <c r="E73" s="301"/>
      <c r="F73" s="333"/>
      <c r="G73" s="333"/>
      <c r="H73" s="188"/>
      <c r="I73" s="301"/>
      <c r="J73" s="144"/>
      <c r="K73" s="307"/>
      <c r="L73" s="333"/>
      <c r="M73" s="333"/>
      <c r="N73" s="310"/>
      <c r="O73" s="341"/>
      <c r="P73" s="342"/>
      <c r="Q73" s="343">
        <f t="shared" si="12"/>
        <v>0</v>
      </c>
      <c r="R73" s="344">
        <f t="shared" si="2"/>
        <v>0</v>
      </c>
      <c r="S73" s="297"/>
      <c r="T73" s="301"/>
      <c r="U73" s="297"/>
      <c r="V73" s="301"/>
      <c r="W73" s="333"/>
      <c r="X73" s="298"/>
      <c r="Y73" s="301"/>
      <c r="Z73" s="297"/>
      <c r="AA73" s="301"/>
      <c r="AB73" s="144"/>
      <c r="AC73" s="301"/>
      <c r="AD73" s="188"/>
      <c r="AE73" s="301"/>
      <c r="AF73" s="144"/>
      <c r="AG73" s="301"/>
      <c r="AH73" s="292"/>
      <c r="AI73" s="303"/>
      <c r="AJ73" s="297"/>
      <c r="AK73" s="301"/>
      <c r="AL73" s="297"/>
      <c r="AM73" s="301"/>
      <c r="AN73" s="297"/>
      <c r="AO73" s="301"/>
      <c r="AP73" s="297"/>
      <c r="AQ73" s="301"/>
      <c r="AR73" s="144"/>
      <c r="AS73" s="301"/>
      <c r="AT73" s="298"/>
      <c r="AU73" s="301"/>
      <c r="AV73" s="144"/>
      <c r="AW73" s="301"/>
      <c r="AX73" s="292"/>
      <c r="AY73" s="303"/>
      <c r="AZ73" s="298"/>
      <c r="BA73" s="301"/>
      <c r="BB73" s="298"/>
      <c r="BC73" s="301"/>
      <c r="BD73" s="298"/>
      <c r="BE73" s="301"/>
      <c r="BF73" s="298"/>
      <c r="BG73" s="301"/>
      <c r="BH73" s="144"/>
      <c r="BI73" s="301"/>
      <c r="BJ73" s="188"/>
      <c r="BK73" s="301"/>
      <c r="BL73" s="144"/>
      <c r="BM73" s="301"/>
      <c r="BN73" s="292"/>
      <c r="BO73" s="303"/>
      <c r="BP73" s="297"/>
      <c r="BQ73" s="301"/>
      <c r="BR73" s="298"/>
      <c r="BS73" s="301"/>
      <c r="BT73" s="297"/>
      <c r="BU73" s="301"/>
      <c r="BV73" s="297"/>
      <c r="BW73" s="301"/>
      <c r="BX73" s="144"/>
      <c r="BY73" s="301"/>
      <c r="BZ73" s="188"/>
      <c r="CA73" s="301"/>
      <c r="CB73" s="144"/>
      <c r="CC73" s="301"/>
      <c r="CD73" s="292"/>
      <c r="CE73" s="303"/>
      <c r="CF73" s="297"/>
      <c r="CG73" s="301"/>
      <c r="CH73" s="298"/>
      <c r="CI73" s="301"/>
      <c r="CJ73" s="297"/>
      <c r="CK73" s="301"/>
      <c r="CL73" s="321"/>
      <c r="CM73" s="297"/>
      <c r="CN73" s="301"/>
      <c r="CO73" s="144"/>
      <c r="CP73" s="301"/>
      <c r="CQ73" s="188"/>
      <c r="CR73" s="301"/>
      <c r="CS73" s="144"/>
      <c r="CT73" s="301"/>
      <c r="CU73" s="292">
        <f t="shared" si="47"/>
        <v>0</v>
      </c>
      <c r="CV73" s="303">
        <f t="shared" si="48"/>
        <v>0</v>
      </c>
      <c r="CW73" s="297"/>
      <c r="CX73" s="301"/>
      <c r="CY73" s="297"/>
      <c r="CZ73" s="301"/>
      <c r="DA73" s="297"/>
      <c r="DB73" s="301"/>
    </row>
    <row r="74" spans="1:108" x14ac:dyDescent="0.25">
      <c r="A74" s="284"/>
      <c r="B74" s="285"/>
      <c r="C74" s="286" t="s">
        <v>6</v>
      </c>
      <c r="D74" s="281">
        <f t="shared" ref="D74:AP74" si="53">SUM(D14:D73)</f>
        <v>205551</v>
      </c>
      <c r="E74" s="287">
        <f t="shared" si="53"/>
        <v>1830306.2399999998</v>
      </c>
      <c r="F74" s="337">
        <f t="shared" si="53"/>
        <v>2998</v>
      </c>
      <c r="G74" s="287">
        <f t="shared" si="53"/>
        <v>12841.8</v>
      </c>
      <c r="H74" s="281">
        <f t="shared" si="53"/>
        <v>97884</v>
      </c>
      <c r="I74" s="287">
        <f t="shared" si="53"/>
        <v>1060517.0203999998</v>
      </c>
      <c r="J74" s="281">
        <f t="shared" si="53"/>
        <v>205551</v>
      </c>
      <c r="K74" s="287">
        <f t="shared" si="53"/>
        <v>1880694.8299999996</v>
      </c>
      <c r="L74" s="337">
        <f t="shared" ref="L74:M74" si="54">SUM(L14:L73)</f>
        <v>10493</v>
      </c>
      <c r="M74" s="287">
        <f t="shared" si="54"/>
        <v>44945.72</v>
      </c>
      <c r="N74" s="287">
        <f t="shared" si="53"/>
        <v>44945.72</v>
      </c>
      <c r="O74" s="62">
        <f t="shared" si="53"/>
        <v>0</v>
      </c>
      <c r="P74" s="345">
        <f t="shared" si="53"/>
        <v>50388.59</v>
      </c>
      <c r="Q74" s="346">
        <f t="shared" si="12"/>
        <v>7495</v>
      </c>
      <c r="R74" s="347">
        <f t="shared" si="2"/>
        <v>32103.920000000002</v>
      </c>
      <c r="S74" s="281">
        <f t="shared" si="53"/>
        <v>2882</v>
      </c>
      <c r="T74" s="287">
        <f t="shared" si="53"/>
        <v>26145.050000000003</v>
      </c>
      <c r="U74" s="281">
        <f t="shared" si="53"/>
        <v>0</v>
      </c>
      <c r="V74" s="287">
        <f t="shared" si="53"/>
        <v>0</v>
      </c>
      <c r="W74" s="287">
        <f t="shared" si="53"/>
        <v>0</v>
      </c>
      <c r="X74" s="281">
        <f t="shared" si="53"/>
        <v>0</v>
      </c>
      <c r="Y74" s="287">
        <f t="shared" si="53"/>
        <v>0</v>
      </c>
      <c r="Z74" s="281">
        <f t="shared" si="53"/>
        <v>0</v>
      </c>
      <c r="AA74" s="287">
        <f t="shared" si="53"/>
        <v>0</v>
      </c>
      <c r="AB74" s="281">
        <f t="shared" si="53"/>
        <v>655211</v>
      </c>
      <c r="AC74" s="287">
        <f t="shared" si="53"/>
        <v>1379823.8456999999</v>
      </c>
      <c r="AD74" s="281">
        <f t="shared" si="53"/>
        <v>366904</v>
      </c>
      <c r="AE74" s="287">
        <f t="shared" si="53"/>
        <v>776107.84143999987</v>
      </c>
      <c r="AF74" s="281">
        <f t="shared" si="53"/>
        <v>666224</v>
      </c>
      <c r="AG74" s="287">
        <f t="shared" si="53"/>
        <v>1468126.5452999999</v>
      </c>
      <c r="AH74" s="281">
        <f t="shared" si="53"/>
        <v>11013</v>
      </c>
      <c r="AI74" s="287">
        <f t="shared" si="53"/>
        <v>88302.699599999978</v>
      </c>
      <c r="AJ74" s="281">
        <f t="shared" si="53"/>
        <v>7473</v>
      </c>
      <c r="AK74" s="287">
        <f t="shared" si="53"/>
        <v>13080.439999999999</v>
      </c>
      <c r="AL74" s="281">
        <f t="shared" si="53"/>
        <v>0</v>
      </c>
      <c r="AM74" s="287">
        <f t="shared" si="53"/>
        <v>88970.689599999998</v>
      </c>
      <c r="AN74" s="281">
        <f t="shared" si="53"/>
        <v>0</v>
      </c>
      <c r="AO74" s="287">
        <f t="shared" si="53"/>
        <v>0</v>
      </c>
      <c r="AP74" s="281">
        <f t="shared" si="53"/>
        <v>0</v>
      </c>
      <c r="AQ74" s="287">
        <f t="shared" ref="AQ74:BV74" si="55">SUM(AQ14:AQ73)</f>
        <v>0</v>
      </c>
      <c r="AR74" s="281">
        <f t="shared" si="55"/>
        <v>76307</v>
      </c>
      <c r="AS74" s="287">
        <f t="shared" si="55"/>
        <v>622494.72999999986</v>
      </c>
      <c r="AT74" s="281">
        <f t="shared" si="55"/>
        <v>22645</v>
      </c>
      <c r="AU74" s="287">
        <f t="shared" si="55"/>
        <v>183037.52577000001</v>
      </c>
      <c r="AV74" s="281">
        <f t="shared" si="55"/>
        <v>69278</v>
      </c>
      <c r="AW74" s="287">
        <f t="shared" si="55"/>
        <v>565472.66999999993</v>
      </c>
      <c r="AX74" s="281">
        <f t="shared" si="55"/>
        <v>-7029</v>
      </c>
      <c r="AY74" s="287">
        <f t="shared" si="55"/>
        <v>-57022.05999999999</v>
      </c>
      <c r="AZ74" s="281">
        <f t="shared" si="55"/>
        <v>-18302</v>
      </c>
      <c r="BA74" s="287">
        <f t="shared" si="55"/>
        <v>-179501.96752999994</v>
      </c>
      <c r="BB74" s="281">
        <f t="shared" si="55"/>
        <v>0</v>
      </c>
      <c r="BC74" s="287">
        <f t="shared" si="55"/>
        <v>0</v>
      </c>
      <c r="BD74" s="281">
        <f t="shared" si="55"/>
        <v>0</v>
      </c>
      <c r="BE74" s="287">
        <f t="shared" si="55"/>
        <v>7106.5600000000031</v>
      </c>
      <c r="BF74" s="281">
        <f t="shared" si="55"/>
        <v>0</v>
      </c>
      <c r="BG74" s="287">
        <f t="shared" si="55"/>
        <v>0</v>
      </c>
      <c r="BH74" s="281">
        <f t="shared" si="55"/>
        <v>125278</v>
      </c>
      <c r="BI74" s="287">
        <f t="shared" si="55"/>
        <v>451440.09999999974</v>
      </c>
      <c r="BJ74" s="281">
        <f t="shared" si="55"/>
        <v>71471</v>
      </c>
      <c r="BK74" s="287">
        <f t="shared" si="55"/>
        <v>264461.87384999992</v>
      </c>
      <c r="BL74" s="281">
        <f t="shared" si="55"/>
        <v>129857</v>
      </c>
      <c r="BM74" s="287">
        <f t="shared" si="55"/>
        <v>478440.0999999998</v>
      </c>
      <c r="BN74" s="281">
        <f t="shared" si="55"/>
        <v>4579</v>
      </c>
      <c r="BO74" s="287">
        <f t="shared" si="55"/>
        <v>27000</v>
      </c>
      <c r="BP74" s="281">
        <f t="shared" si="55"/>
        <v>4523</v>
      </c>
      <c r="BQ74" s="287">
        <f t="shared" si="55"/>
        <v>25366.920000000002</v>
      </c>
      <c r="BR74" s="281">
        <f t="shared" si="55"/>
        <v>0</v>
      </c>
      <c r="BS74" s="287">
        <f t="shared" si="55"/>
        <v>0</v>
      </c>
      <c r="BT74" s="281">
        <f t="shared" si="55"/>
        <v>-314</v>
      </c>
      <c r="BU74" s="287">
        <f t="shared" si="55"/>
        <v>-1319.760000000002</v>
      </c>
      <c r="BV74" s="281">
        <f t="shared" si="55"/>
        <v>0</v>
      </c>
      <c r="BW74" s="287">
        <f t="shared" ref="BW74:DB74" si="56">SUM(BW14:BW73)</f>
        <v>0</v>
      </c>
      <c r="BX74" s="281">
        <f t="shared" si="56"/>
        <v>482337</v>
      </c>
      <c r="BY74" s="287">
        <f t="shared" si="56"/>
        <v>4114186.4284000006</v>
      </c>
      <c r="BZ74" s="281">
        <f t="shared" si="56"/>
        <v>243758</v>
      </c>
      <c r="CA74" s="287">
        <f t="shared" si="56"/>
        <v>2325064.6720100003</v>
      </c>
      <c r="CB74" s="281">
        <f t="shared" si="56"/>
        <v>483535</v>
      </c>
      <c r="CC74" s="287">
        <f t="shared" si="56"/>
        <v>4196158.4784000013</v>
      </c>
      <c r="CD74" s="281">
        <f t="shared" si="56"/>
        <v>1198</v>
      </c>
      <c r="CE74" s="287">
        <f t="shared" si="56"/>
        <v>81972.049999999741</v>
      </c>
      <c r="CF74" s="281">
        <f t="shared" si="56"/>
        <v>31</v>
      </c>
      <c r="CG74" s="287">
        <f t="shared" si="56"/>
        <v>-21215.06</v>
      </c>
      <c r="CH74" s="281">
        <f t="shared" si="56"/>
        <v>0</v>
      </c>
      <c r="CI74" s="287">
        <f t="shared" si="56"/>
        <v>0</v>
      </c>
      <c r="CJ74" s="281">
        <f t="shared" si="56"/>
        <v>0</v>
      </c>
      <c r="CK74" s="287">
        <f t="shared" si="56"/>
        <v>14806.189999999937</v>
      </c>
      <c r="CL74" s="287">
        <f t="shared" si="56"/>
        <v>0</v>
      </c>
      <c r="CM74" s="281">
        <f t="shared" si="56"/>
        <v>0</v>
      </c>
      <c r="CN74" s="287">
        <f t="shared" si="56"/>
        <v>0</v>
      </c>
      <c r="CO74" s="281">
        <f t="shared" si="56"/>
        <v>1416545</v>
      </c>
      <c r="CP74" s="287">
        <f t="shared" si="56"/>
        <v>869346.38840000005</v>
      </c>
      <c r="CQ74" s="281">
        <f t="shared" si="56"/>
        <v>978937</v>
      </c>
      <c r="CR74" s="287">
        <f t="shared" si="56"/>
        <v>518911.42342999997</v>
      </c>
      <c r="CS74" s="281">
        <f t="shared" si="56"/>
        <v>1603016</v>
      </c>
      <c r="CT74" s="287">
        <f t="shared" si="56"/>
        <v>986213.4584</v>
      </c>
      <c r="CU74" s="281">
        <f t="shared" si="56"/>
        <v>186471</v>
      </c>
      <c r="CV74" s="287">
        <f t="shared" si="56"/>
        <v>116867.06999999982</v>
      </c>
      <c r="CW74" s="281">
        <f t="shared" si="56"/>
        <v>107701</v>
      </c>
      <c r="CX74" s="287">
        <f t="shared" si="56"/>
        <v>110399.77000000003</v>
      </c>
      <c r="CY74" s="281">
        <f t="shared" si="56"/>
        <v>0</v>
      </c>
      <c r="CZ74" s="287">
        <f t="shared" si="56"/>
        <v>0</v>
      </c>
      <c r="DA74" s="281">
        <f t="shared" si="56"/>
        <v>0</v>
      </c>
      <c r="DB74" s="287">
        <f t="shared" si="56"/>
        <v>0</v>
      </c>
    </row>
    <row r="75" spans="1:108" x14ac:dyDescent="0.25">
      <c r="D75" s="147"/>
      <c r="E75" s="280"/>
      <c r="F75" s="336"/>
      <c r="G75" s="336"/>
      <c r="J75" s="147"/>
      <c r="K75" s="280"/>
      <c r="L75" s="336"/>
      <c r="M75" s="336"/>
      <c r="AB75" s="147"/>
      <c r="AC75" s="280"/>
      <c r="AF75" s="147"/>
      <c r="AG75" s="280"/>
      <c r="AR75" s="147"/>
      <c r="AS75" s="280"/>
      <c r="AV75" s="147"/>
      <c r="AW75" s="280"/>
      <c r="AZ75" s="36"/>
      <c r="BH75" s="147"/>
      <c r="BI75" s="280"/>
      <c r="BL75" s="147"/>
      <c r="BM75" s="280"/>
      <c r="BX75" s="147"/>
      <c r="BY75" s="280"/>
      <c r="CB75" s="147"/>
      <c r="CC75" s="280"/>
      <c r="CO75" s="147"/>
      <c r="CP75" s="280"/>
      <c r="CS75" s="147"/>
      <c r="CT75" s="280"/>
    </row>
    <row r="76" spans="1:108" x14ac:dyDescent="0.25">
      <c r="A76" s="391" t="s">
        <v>17</v>
      </c>
      <c r="B76" s="392"/>
      <c r="C76" s="393"/>
      <c r="D76" s="47">
        <f>[1]СВОД!$G$34</f>
        <v>205551</v>
      </c>
      <c r="E76" s="40">
        <f>[1]СВОД!$H$34</f>
        <v>1880694.83</v>
      </c>
      <c r="F76" s="40">
        <f>'[1]Прилож 2,3'!$G$36</f>
        <v>24181</v>
      </c>
      <c r="G76" s="40">
        <f>'[3]Прилож 2,3'!$H$36</f>
        <v>44945.72</v>
      </c>
      <c r="H76" s="66"/>
      <c r="I76" s="40"/>
      <c r="J76" s="47">
        <f>[1]СВОД!$G$34</f>
        <v>205551</v>
      </c>
      <c r="K76" s="40">
        <f>[1]СВОД!$H$34</f>
        <v>1880694.83</v>
      </c>
      <c r="L76" s="40">
        <f>'[1]Прилож 2,3'!$G$36</f>
        <v>24181</v>
      </c>
      <c r="M76" s="40">
        <f>'[3]Прилож 2,3'!$H$36</f>
        <v>44945.72</v>
      </c>
      <c r="N76" s="40">
        <f>[3]СВОД!$H$36</f>
        <v>44945.72</v>
      </c>
      <c r="O76" s="66">
        <f>J76-D76</f>
        <v>0</v>
      </c>
      <c r="P76" s="40">
        <f>K76-E76</f>
        <v>0</v>
      </c>
      <c r="Q76" s="66">
        <f>L76-F76</f>
        <v>0</v>
      </c>
      <c r="R76" s="40">
        <f>M76-G76</f>
        <v>0</v>
      </c>
      <c r="S76" s="66"/>
      <c r="T76" s="40"/>
      <c r="U76" s="66"/>
      <c r="V76" s="40"/>
      <c r="W76" s="40"/>
      <c r="X76" s="66"/>
      <c r="Y76" s="40"/>
      <c r="Z76" s="66"/>
      <c r="AA76" s="40"/>
      <c r="AB76" s="47">
        <f>[1]СВОД!$G$39</f>
        <v>700000</v>
      </c>
      <c r="AC76" s="40">
        <f>[1]СВОД!$H$39</f>
        <v>1429104.4899999946</v>
      </c>
      <c r="AD76" s="66"/>
      <c r="AE76" s="40"/>
      <c r="AF76" s="47">
        <f>[3]СВОД!$G$39</f>
        <v>700000</v>
      </c>
      <c r="AG76" s="40">
        <f>[3]СВОД!$H$39</f>
        <v>1486126.5499999947</v>
      </c>
      <c r="AH76" s="66">
        <f>AF76-AB76</f>
        <v>0</v>
      </c>
      <c r="AI76" s="40">
        <f>AG76-AC76</f>
        <v>57022.060000000056</v>
      </c>
      <c r="AJ76" s="66"/>
      <c r="AK76" s="40"/>
      <c r="AL76" s="66"/>
      <c r="AM76" s="40"/>
      <c r="AN76" s="66"/>
      <c r="AO76" s="40"/>
      <c r="AP76" s="66"/>
      <c r="AQ76" s="40"/>
      <c r="AR76" s="47">
        <f>[1]СВОД!$G$40</f>
        <v>76857</v>
      </c>
      <c r="AS76" s="40">
        <f>[1]СВОД!$H$40</f>
        <v>623494.73</v>
      </c>
      <c r="AT76" s="66"/>
      <c r="AU76" s="40"/>
      <c r="AV76" s="47">
        <f>[3]СВОД!$G$40</f>
        <v>69828</v>
      </c>
      <c r="AW76" s="40">
        <f>[3]СВОД!$H$40</f>
        <v>566472.67000000004</v>
      </c>
      <c r="AX76" s="47">
        <f>AV76-AR76</f>
        <v>-7029</v>
      </c>
      <c r="AY76" s="265">
        <f>AW76-AS76</f>
        <v>-57022.059999999939</v>
      </c>
      <c r="AZ76" s="66"/>
      <c r="BA76" s="40"/>
      <c r="BB76" s="66"/>
      <c r="BC76" s="40"/>
      <c r="BD76" s="66"/>
      <c r="BE76" s="40"/>
      <c r="BF76" s="66"/>
      <c r="BG76" s="40"/>
      <c r="BH76" s="47">
        <f>[1]СВОД!$G$41</f>
        <v>158567</v>
      </c>
      <c r="BI76" s="40">
        <f>[1]СВОД!$H$41</f>
        <v>482440.1</v>
      </c>
      <c r="BJ76" s="66"/>
      <c r="BK76" s="40"/>
      <c r="BL76" s="47">
        <f>[3]СВОД!$G$41</f>
        <v>158567</v>
      </c>
      <c r="BM76" s="40">
        <f>[3]СВОД!$H$41</f>
        <v>482440.1</v>
      </c>
      <c r="BN76" s="66">
        <f t="shared" ref="BN76:BO81" si="57">BL76-BH76</f>
        <v>0</v>
      </c>
      <c r="BO76" s="40">
        <f t="shared" si="57"/>
        <v>0</v>
      </c>
      <c r="BP76" s="66"/>
      <c r="BQ76" s="40"/>
      <c r="BR76" s="66"/>
      <c r="BS76" s="40"/>
      <c r="BT76" s="66"/>
      <c r="BU76" s="40"/>
      <c r="BV76" s="66"/>
      <c r="BW76" s="40"/>
      <c r="BX76" s="47">
        <f>[1]СВОД!$G$42</f>
        <v>525861</v>
      </c>
      <c r="BY76" s="40">
        <f>[1]СВОД!$H$42</f>
        <v>3644904.34</v>
      </c>
      <c r="BZ76" s="110"/>
      <c r="CA76" s="40"/>
      <c r="CB76" s="47">
        <f>[3]СВОД!$G$42</f>
        <v>525861</v>
      </c>
      <c r="CC76" s="40">
        <f>[3]СВОД!$H$42</f>
        <v>3644904.34</v>
      </c>
      <c r="CD76" s="66">
        <f t="shared" ref="CD76:CE81" si="58">CB76-BX76</f>
        <v>0</v>
      </c>
      <c r="CE76" s="40">
        <f t="shared" si="58"/>
        <v>0</v>
      </c>
      <c r="CF76" s="28"/>
      <c r="CG76" s="40"/>
      <c r="CH76" s="28"/>
      <c r="CI76" s="40"/>
      <c r="CJ76" s="28"/>
      <c r="CK76" s="40"/>
      <c r="CL76" s="40"/>
      <c r="CM76" s="28"/>
      <c r="CN76" s="40"/>
      <c r="CO76" s="28"/>
      <c r="CP76" s="40"/>
      <c r="CQ76" s="28"/>
      <c r="CR76" s="40"/>
      <c r="CS76" s="28"/>
      <c r="CT76" s="40"/>
      <c r="CU76" s="28"/>
      <c r="CV76" s="40"/>
      <c r="CW76" s="28"/>
      <c r="CX76" s="40"/>
      <c r="CY76" s="28"/>
      <c r="CZ76" s="40"/>
      <c r="DA76" s="28"/>
      <c r="DB76" s="40"/>
    </row>
    <row r="77" spans="1:108" ht="15.75" customHeight="1" x14ac:dyDescent="0.25">
      <c r="A77" s="29" t="s">
        <v>44</v>
      </c>
      <c r="B77" s="38"/>
      <c r="C77" s="30"/>
      <c r="D77" s="111"/>
      <c r="E77" s="41"/>
      <c r="F77" s="41"/>
      <c r="G77" s="41"/>
      <c r="H77" s="67"/>
      <c r="I77" s="41"/>
      <c r="J77" s="111"/>
      <c r="K77" s="41"/>
      <c r="L77" s="41"/>
      <c r="M77" s="41"/>
      <c r="N77" s="41"/>
      <c r="O77" s="67"/>
      <c r="P77" s="41"/>
      <c r="Q77" s="67"/>
      <c r="R77" s="41"/>
      <c r="S77" s="67"/>
      <c r="T77" s="41"/>
      <c r="U77" s="67"/>
      <c r="V77" s="41"/>
      <c r="W77" s="41"/>
      <c r="X77" s="67"/>
      <c r="Y77" s="41"/>
      <c r="Z77" s="67"/>
      <c r="AA77" s="41"/>
      <c r="AB77" s="111"/>
      <c r="AC77" s="41"/>
      <c r="AD77" s="67"/>
      <c r="AE77" s="41"/>
      <c r="AF77" s="111"/>
      <c r="AG77" s="41"/>
      <c r="AH77" s="67"/>
      <c r="AI77" s="41"/>
      <c r="AJ77" s="67"/>
      <c r="AK77" s="41"/>
      <c r="AL77" s="67"/>
      <c r="AM77" s="41"/>
      <c r="AN77" s="67"/>
      <c r="AO77" s="41"/>
      <c r="AP77" s="67"/>
      <c r="AQ77" s="41"/>
      <c r="AR77" s="111"/>
      <c r="AS77" s="41"/>
      <c r="AT77" s="67"/>
      <c r="AU77" s="41"/>
      <c r="AV77" s="111"/>
      <c r="AW77" s="41"/>
      <c r="AX77" s="31"/>
      <c r="AY77" s="266"/>
      <c r="AZ77" s="67"/>
      <c r="BA77" s="41"/>
      <c r="BB77" s="67"/>
      <c r="BC77" s="41"/>
      <c r="BD77" s="67"/>
      <c r="BE77" s="41"/>
      <c r="BF77" s="67"/>
      <c r="BG77" s="41"/>
      <c r="BH77" s="111"/>
      <c r="BI77" s="41"/>
      <c r="BJ77" s="67"/>
      <c r="BK77" s="41"/>
      <c r="BL77" s="111"/>
      <c r="BM77" s="41"/>
      <c r="BN77" s="66">
        <f t="shared" ref="BN77" si="59">BL77-BH77</f>
        <v>0</v>
      </c>
      <c r="BO77" s="40">
        <f t="shared" ref="BO77" si="60">BM77-BI77</f>
        <v>0</v>
      </c>
      <c r="BP77" s="67"/>
      <c r="BQ77" s="41"/>
      <c r="BR77" s="67"/>
      <c r="BS77" s="41"/>
      <c r="BT77" s="67"/>
      <c r="BU77" s="41"/>
      <c r="BV77" s="67"/>
      <c r="BW77" s="41"/>
      <c r="BX77" s="111"/>
      <c r="BY77" s="41"/>
      <c r="BZ77" s="112"/>
      <c r="CA77" s="41"/>
      <c r="CB77" s="111"/>
      <c r="CC77" s="41"/>
      <c r="CD77" s="67">
        <f t="shared" ref="CD77" si="61">CB77-BX77</f>
        <v>0</v>
      </c>
      <c r="CE77" s="41">
        <f t="shared" ref="CE77" si="62">CC77-BY77</f>
        <v>0</v>
      </c>
      <c r="CF77" s="31"/>
      <c r="CG77" s="41"/>
      <c r="CH77" s="31"/>
      <c r="CI77" s="41"/>
      <c r="CJ77" s="31"/>
      <c r="CK77" s="41"/>
      <c r="CL77" s="41"/>
      <c r="CM77" s="31"/>
      <c r="CN77" s="41"/>
      <c r="CO77" s="31"/>
      <c r="CP77" s="41"/>
      <c r="CQ77" s="31"/>
      <c r="CR77" s="41"/>
      <c r="CS77" s="31"/>
      <c r="CT77" s="41"/>
      <c r="CU77" s="31"/>
      <c r="CV77" s="41"/>
      <c r="CW77" s="31"/>
      <c r="CX77" s="41"/>
      <c r="CY77" s="31"/>
      <c r="CZ77" s="41"/>
      <c r="DA77" s="31"/>
      <c r="DB77" s="41"/>
    </row>
    <row r="78" spans="1:108" x14ac:dyDescent="0.25">
      <c r="A78" s="359" t="s">
        <v>8</v>
      </c>
      <c r="B78" s="360"/>
      <c r="C78" s="361"/>
      <c r="D78" s="39">
        <f>[1]СВОД!$I$34</f>
        <v>0</v>
      </c>
      <c r="E78" s="42">
        <f>[1]СВОД!$J$34</f>
        <v>0</v>
      </c>
      <c r="F78" s="42">
        <f>'[3]Прилож 2,3'!$I$36</f>
        <v>0</v>
      </c>
      <c r="G78" s="42">
        <f>'[3]Прилож 2,3'!$J$36</f>
        <v>0</v>
      </c>
      <c r="H78" s="113"/>
      <c r="I78" s="42"/>
      <c r="J78" s="39">
        <f>[1]СВОД!$I$34</f>
        <v>0</v>
      </c>
      <c r="K78" s="42">
        <f>[1]СВОД!$J$34</f>
        <v>0</v>
      </c>
      <c r="L78" s="42">
        <f>'[3]Прилож 2,3'!$I$36</f>
        <v>0</v>
      </c>
      <c r="M78" s="42">
        <f>'[3]Прилож 2,3'!$J$36</f>
        <v>0</v>
      </c>
      <c r="N78" s="42">
        <f>[3]СВОД!$J$35</f>
        <v>0</v>
      </c>
      <c r="O78" s="113">
        <f t="shared" ref="O78:P81" si="63">J78-D78</f>
        <v>0</v>
      </c>
      <c r="P78" s="42">
        <f t="shared" si="63"/>
        <v>0</v>
      </c>
      <c r="Q78" s="113">
        <f t="shared" ref="Q78:Q81" si="64">L78-F78</f>
        <v>0</v>
      </c>
      <c r="R78" s="42">
        <f t="shared" ref="R78:R81" si="65">M78-G78</f>
        <v>0</v>
      </c>
      <c r="S78" s="113"/>
      <c r="T78" s="42"/>
      <c r="U78" s="113"/>
      <c r="V78" s="42"/>
      <c r="W78" s="42"/>
      <c r="X78" s="113"/>
      <c r="Y78" s="42"/>
      <c r="Z78" s="113"/>
      <c r="AA78" s="42"/>
      <c r="AB78" s="39">
        <f>[1]СВОД!$I$39</f>
        <v>44547</v>
      </c>
      <c r="AC78" s="42">
        <f>[1]СВОД!$J$39</f>
        <v>18000</v>
      </c>
      <c r="AD78" s="113"/>
      <c r="AE78" s="42"/>
      <c r="AF78" s="39">
        <f>[3]СВОД!$I$39</f>
        <v>33776</v>
      </c>
      <c r="AG78" s="42">
        <f>[3]СВОД!$J$39</f>
        <v>18000</v>
      </c>
      <c r="AH78" s="113">
        <f t="shared" ref="AH78:AI81" si="66">AF78-AB78</f>
        <v>-10771</v>
      </c>
      <c r="AI78" s="42">
        <f t="shared" si="66"/>
        <v>0</v>
      </c>
      <c r="AJ78" s="113"/>
      <c r="AK78" s="42"/>
      <c r="AL78" s="113"/>
      <c r="AM78" s="42"/>
      <c r="AN78" s="113"/>
      <c r="AO78" s="42"/>
      <c r="AP78" s="113"/>
      <c r="AQ78" s="42"/>
      <c r="AR78" s="39">
        <f>[1]СВОД!$I$40</f>
        <v>550</v>
      </c>
      <c r="AS78" s="42">
        <f>[1]СВОД!$J$40</f>
        <v>1000</v>
      </c>
      <c r="AT78" s="113"/>
      <c r="AU78" s="42"/>
      <c r="AV78" s="39">
        <f>[3]СВОД!$I$40</f>
        <v>550</v>
      </c>
      <c r="AW78" s="42">
        <f>[3]СВОД!$J$40</f>
        <v>1000</v>
      </c>
      <c r="AX78" s="39">
        <f>AV78-AR78</f>
        <v>0</v>
      </c>
      <c r="AY78" s="267">
        <f t="shared" ref="AX78:AY81" si="67">AW78-AS78</f>
        <v>0</v>
      </c>
      <c r="AZ78" s="113"/>
      <c r="BA78" s="42"/>
      <c r="BB78" s="113"/>
      <c r="BC78" s="42"/>
      <c r="BD78" s="113"/>
      <c r="BE78" s="42"/>
      <c r="BF78" s="113"/>
      <c r="BG78" s="42"/>
      <c r="BH78" s="39">
        <f>[1]СВОД!$I$41</f>
        <v>24408</v>
      </c>
      <c r="BI78" s="42">
        <f>[1]СВОД!$J$41</f>
        <v>4000</v>
      </c>
      <c r="BJ78" s="113"/>
      <c r="BK78" s="42"/>
      <c r="BL78" s="39">
        <f>[3]СВОД!$I$41</f>
        <v>28710</v>
      </c>
      <c r="BM78" s="42">
        <f>[3]СВОД!$J$41</f>
        <v>4000</v>
      </c>
      <c r="BN78" s="113">
        <f>BL78-BH78</f>
        <v>4302</v>
      </c>
      <c r="BO78" s="42">
        <f>BM78-BI78</f>
        <v>0</v>
      </c>
      <c r="BP78" s="113"/>
      <c r="BQ78" s="42"/>
      <c r="BR78" s="113"/>
      <c r="BS78" s="42"/>
      <c r="BT78" s="113"/>
      <c r="BU78" s="42"/>
      <c r="BV78" s="113"/>
      <c r="BW78" s="42"/>
      <c r="BX78" s="39">
        <f>[1]СВОД!$I$42</f>
        <v>43399</v>
      </c>
      <c r="BY78" s="42">
        <f>[1]СВОД!$J$42</f>
        <v>25000</v>
      </c>
      <c r="BZ78" s="114"/>
      <c r="CA78" s="42"/>
      <c r="CB78" s="39">
        <f>[3]СВОД!$I$42</f>
        <v>42211</v>
      </c>
      <c r="CC78" s="42">
        <f>[3]СВОД!$J$42</f>
        <v>25000</v>
      </c>
      <c r="CD78" s="113">
        <f t="shared" si="58"/>
        <v>-1188</v>
      </c>
      <c r="CE78" s="42">
        <f>CC78-BY78</f>
        <v>0</v>
      </c>
      <c r="CF78" s="33"/>
      <c r="CG78" s="42"/>
      <c r="CH78" s="33"/>
      <c r="CI78" s="42"/>
      <c r="CJ78" s="33"/>
      <c r="CK78" s="42"/>
      <c r="CL78" s="42"/>
      <c r="CM78" s="33"/>
      <c r="CN78" s="42"/>
      <c r="CO78" s="33"/>
      <c r="CP78" s="42"/>
      <c r="CQ78" s="33"/>
      <c r="CR78" s="42"/>
      <c r="CS78" s="115"/>
      <c r="CT78" s="42"/>
      <c r="CU78" s="33"/>
      <c r="CV78" s="42"/>
      <c r="CW78" s="33"/>
      <c r="CX78" s="42"/>
      <c r="CY78" s="33"/>
      <c r="CZ78" s="42"/>
      <c r="DA78" s="33"/>
      <c r="DB78" s="42"/>
    </row>
    <row r="79" spans="1:108" ht="48.75" customHeight="1" x14ac:dyDescent="0.25">
      <c r="A79" s="359" t="s">
        <v>9</v>
      </c>
      <c r="B79" s="360"/>
      <c r="C79" s="361"/>
      <c r="D79" s="39">
        <f>D76-D78</f>
        <v>205551</v>
      </c>
      <c r="E79" s="42">
        <f>E76-E78</f>
        <v>1880694.83</v>
      </c>
      <c r="F79" s="42">
        <f t="shared" ref="F79:G79" si="68">F76-F78</f>
        <v>24181</v>
      </c>
      <c r="G79" s="42">
        <f t="shared" si="68"/>
        <v>44945.72</v>
      </c>
      <c r="H79" s="113"/>
      <c r="I79" s="42"/>
      <c r="J79" s="39">
        <f>J76-J78</f>
        <v>205551</v>
      </c>
      <c r="K79" s="42">
        <f>K76-K78</f>
        <v>1880694.83</v>
      </c>
      <c r="L79" s="42">
        <f t="shared" ref="L79" si="69">L76-L78</f>
        <v>24181</v>
      </c>
      <c r="M79" s="42">
        <f t="shared" ref="M79" si="70">M76-M78</f>
        <v>44945.72</v>
      </c>
      <c r="N79" s="42">
        <f>N76-N78</f>
        <v>44945.72</v>
      </c>
      <c r="O79" s="113">
        <f t="shared" si="63"/>
        <v>0</v>
      </c>
      <c r="P79" s="42">
        <f t="shared" si="63"/>
        <v>0</v>
      </c>
      <c r="Q79" s="113">
        <f t="shared" si="64"/>
        <v>0</v>
      </c>
      <c r="R79" s="42">
        <f t="shared" si="65"/>
        <v>0</v>
      </c>
      <c r="S79" s="113"/>
      <c r="T79" s="42"/>
      <c r="U79" s="113"/>
      <c r="V79" s="42"/>
      <c r="W79" s="42"/>
      <c r="X79" s="113"/>
      <c r="Y79" s="42"/>
      <c r="Z79" s="113"/>
      <c r="AA79" s="42"/>
      <c r="AB79" s="39">
        <f>AB76-AB78</f>
        <v>655453</v>
      </c>
      <c r="AC79" s="42">
        <f>AC76-AC78</f>
        <v>1411104.4899999946</v>
      </c>
      <c r="AD79" s="113"/>
      <c r="AE79" s="42"/>
      <c r="AF79" s="39">
        <f>AF76-AF78</f>
        <v>666224</v>
      </c>
      <c r="AG79" s="42">
        <f>AG76-AG78</f>
        <v>1468126.5499999947</v>
      </c>
      <c r="AH79" s="113">
        <f t="shared" si="66"/>
        <v>10771</v>
      </c>
      <c r="AI79" s="42">
        <f t="shared" si="66"/>
        <v>57022.060000000056</v>
      </c>
      <c r="AJ79" s="113"/>
      <c r="AK79" s="42"/>
      <c r="AL79" s="113"/>
      <c r="AM79" s="42"/>
      <c r="AN79" s="113"/>
      <c r="AO79" s="42"/>
      <c r="AP79" s="113"/>
      <c r="AQ79" s="42"/>
      <c r="AR79" s="39">
        <f>AR76-AR78</f>
        <v>76307</v>
      </c>
      <c r="AS79" s="42">
        <f>AS76-AS78</f>
        <v>622494.73</v>
      </c>
      <c r="AT79" s="113"/>
      <c r="AU79" s="42"/>
      <c r="AV79" s="39">
        <f>AV76-AV78</f>
        <v>69278</v>
      </c>
      <c r="AW79" s="42">
        <f>AW76-AW78</f>
        <v>565472.67000000004</v>
      </c>
      <c r="AX79" s="39">
        <f>AV79-AR79</f>
        <v>-7029</v>
      </c>
      <c r="AY79" s="267">
        <f>AW79-AS79</f>
        <v>-57022.059999999939</v>
      </c>
      <c r="AZ79" s="113"/>
      <c r="BA79" s="42"/>
      <c r="BB79" s="113"/>
      <c r="BC79" s="42"/>
      <c r="BD79" s="113"/>
      <c r="BE79" s="42"/>
      <c r="BF79" s="113"/>
      <c r="BG79" s="42"/>
      <c r="BH79" s="39">
        <f>BH76-BH78</f>
        <v>134159</v>
      </c>
      <c r="BI79" s="42">
        <f>BI76-BI78</f>
        <v>478440.1</v>
      </c>
      <c r="BJ79" s="113"/>
      <c r="BK79" s="42"/>
      <c r="BL79" s="39">
        <f>BL76-BL78</f>
        <v>129857</v>
      </c>
      <c r="BM79" s="42">
        <f>BM76-BM78</f>
        <v>478440.1</v>
      </c>
      <c r="BN79" s="113">
        <f t="shared" si="57"/>
        <v>-4302</v>
      </c>
      <c r="BO79" s="42">
        <f t="shared" si="57"/>
        <v>0</v>
      </c>
      <c r="BP79" s="113"/>
      <c r="BQ79" s="42"/>
      <c r="BR79" s="113"/>
      <c r="BS79" s="42"/>
      <c r="BT79" s="113"/>
      <c r="BU79" s="42"/>
      <c r="BV79" s="113"/>
      <c r="BW79" s="42"/>
      <c r="BX79" s="39">
        <f>BX76-BX78</f>
        <v>482462</v>
      </c>
      <c r="BY79" s="42">
        <f>BY76-BY78</f>
        <v>3619904.34</v>
      </c>
      <c r="BZ79" s="114"/>
      <c r="CA79" s="42"/>
      <c r="CB79" s="39">
        <f>CB76-CB78</f>
        <v>483650</v>
      </c>
      <c r="CC79" s="42">
        <f>CC76-CC78</f>
        <v>3619904.34</v>
      </c>
      <c r="CD79" s="113">
        <f>CB79-BX79</f>
        <v>1188</v>
      </c>
      <c r="CE79" s="42">
        <f t="shared" si="58"/>
        <v>0</v>
      </c>
      <c r="CF79" s="33"/>
      <c r="CG79" s="42"/>
      <c r="CH79" s="33"/>
      <c r="CI79" s="42"/>
      <c r="CJ79" s="33"/>
      <c r="CK79" s="42"/>
      <c r="CL79" s="42"/>
      <c r="CM79" s="33"/>
      <c r="CN79" s="42"/>
      <c r="CO79" s="33"/>
      <c r="CP79" s="42"/>
      <c r="CQ79" s="115"/>
      <c r="CR79" s="42"/>
      <c r="CS79" s="33"/>
      <c r="CT79" s="42"/>
      <c r="CU79" s="33"/>
      <c r="CV79" s="42"/>
      <c r="CW79" s="116">
        <f>CW63-CU63</f>
        <v>0</v>
      </c>
      <c r="CX79" s="42"/>
      <c r="CY79" s="33"/>
      <c r="CZ79" s="42"/>
      <c r="DA79" s="33"/>
      <c r="DB79" s="42"/>
    </row>
    <row r="80" spans="1:108" ht="42.75" customHeight="1" x14ac:dyDescent="0.25">
      <c r="A80" s="362" t="s">
        <v>10</v>
      </c>
      <c r="B80" s="363"/>
      <c r="C80" s="364"/>
      <c r="D80" s="49"/>
      <c r="E80" s="43"/>
      <c r="F80" s="43"/>
      <c r="G80" s="43"/>
      <c r="H80" s="117"/>
      <c r="I80" s="43"/>
      <c r="J80" s="49"/>
      <c r="K80" s="43"/>
      <c r="L80" s="43"/>
      <c r="M80" s="43"/>
      <c r="N80" s="43"/>
      <c r="O80" s="117">
        <f t="shared" si="63"/>
        <v>0</v>
      </c>
      <c r="P80" s="43">
        <f t="shared" si="63"/>
        <v>0</v>
      </c>
      <c r="Q80" s="117">
        <f t="shared" si="64"/>
        <v>0</v>
      </c>
      <c r="R80" s="43">
        <f t="shared" si="65"/>
        <v>0</v>
      </c>
      <c r="S80" s="117"/>
      <c r="T80" s="43"/>
      <c r="U80" s="117"/>
      <c r="V80" s="43"/>
      <c r="W80" s="43"/>
      <c r="X80" s="117"/>
      <c r="Y80" s="43"/>
      <c r="Z80" s="117"/>
      <c r="AA80" s="43"/>
      <c r="AB80" s="117"/>
      <c r="AC80" s="43"/>
      <c r="AD80" s="117"/>
      <c r="AE80" s="43"/>
      <c r="AF80" s="49"/>
      <c r="AG80" s="43"/>
      <c r="AH80" s="117">
        <f t="shared" si="66"/>
        <v>0</v>
      </c>
      <c r="AI80" s="43">
        <f t="shared" si="66"/>
        <v>0</v>
      </c>
      <c r="AJ80" s="117"/>
      <c r="AK80" s="43"/>
      <c r="AL80" s="117"/>
      <c r="AM80" s="43"/>
      <c r="AN80" s="117"/>
      <c r="AO80" s="43"/>
      <c r="AP80" s="117"/>
      <c r="AQ80" s="43"/>
      <c r="AR80" s="49"/>
      <c r="AS80" s="43"/>
      <c r="AT80" s="117"/>
      <c r="AU80" s="43"/>
      <c r="AV80" s="49"/>
      <c r="AW80" s="43"/>
      <c r="AX80" s="49">
        <f>AV80-AR80</f>
        <v>0</v>
      </c>
      <c r="AY80" s="268">
        <f>AW80-AS80</f>
        <v>0</v>
      </c>
      <c r="AZ80" s="117"/>
      <c r="BA80" s="43"/>
      <c r="BB80" s="117"/>
      <c r="BC80" s="43"/>
      <c r="BD80" s="117"/>
      <c r="BE80" s="43"/>
      <c r="BF80" s="117"/>
      <c r="BG80" s="43"/>
      <c r="BH80" s="49"/>
      <c r="BI80" s="43"/>
      <c r="BJ80" s="117"/>
      <c r="BK80" s="43"/>
      <c r="BL80" s="49"/>
      <c r="BM80" s="43"/>
      <c r="BN80" s="117">
        <f t="shared" si="57"/>
        <v>0</v>
      </c>
      <c r="BO80" s="43">
        <f t="shared" si="57"/>
        <v>0</v>
      </c>
      <c r="BP80" s="117"/>
      <c r="BQ80" s="43"/>
      <c r="BR80" s="117"/>
      <c r="BS80" s="43"/>
      <c r="BT80" s="117"/>
      <c r="BU80" s="43"/>
      <c r="BV80" s="117"/>
      <c r="BW80" s="43"/>
      <c r="BX80" s="49">
        <f>[1]СВОД!$V$15</f>
        <v>1339280</v>
      </c>
      <c r="BY80" s="43">
        <f>[1]СВОД!$W$15</f>
        <v>513205.554</v>
      </c>
      <c r="BZ80" s="118"/>
      <c r="CA80" s="43"/>
      <c r="CB80" s="49">
        <f>[3]СВОД!$V$15</f>
        <v>1521730</v>
      </c>
      <c r="CC80" s="43">
        <f>[3]СВОД!$W$15</f>
        <v>581955.1039999997</v>
      </c>
      <c r="CD80" s="117">
        <f>CB80-BX80</f>
        <v>182450</v>
      </c>
      <c r="CE80" s="43">
        <f>CC80-BY80</f>
        <v>68749.549999999697</v>
      </c>
      <c r="CF80" s="34"/>
      <c r="CG80" s="43"/>
      <c r="CH80" s="34"/>
      <c r="CI80" s="43"/>
      <c r="CJ80" s="34"/>
      <c r="CK80" s="43"/>
      <c r="CL80" s="43"/>
      <c r="CM80" s="34"/>
      <c r="CN80" s="43"/>
      <c r="CO80" s="34"/>
      <c r="CP80" s="43"/>
      <c r="CQ80" s="34"/>
      <c r="CR80" s="43"/>
      <c r="CS80" s="34"/>
      <c r="CT80" s="43"/>
      <c r="CU80" s="34"/>
      <c r="CV80" s="43"/>
      <c r="CW80" s="34"/>
      <c r="CX80" s="43"/>
      <c r="CY80" s="34"/>
      <c r="CZ80" s="43"/>
      <c r="DA80" s="34"/>
      <c r="DB80" s="43"/>
    </row>
    <row r="81" spans="1:106" x14ac:dyDescent="0.25">
      <c r="A81" s="365" t="s">
        <v>50</v>
      </c>
      <c r="B81" s="366"/>
      <c r="C81" s="367"/>
      <c r="D81" s="119">
        <f>D79+D80</f>
        <v>205551</v>
      </c>
      <c r="E81" s="44">
        <f>E79+E80</f>
        <v>1880694.83</v>
      </c>
      <c r="F81" s="119">
        <f>F79+F80</f>
        <v>24181</v>
      </c>
      <c r="G81" s="44">
        <f>G79+G80</f>
        <v>44945.72</v>
      </c>
      <c r="H81" s="120"/>
      <c r="I81" s="44"/>
      <c r="J81" s="119">
        <f>J79+J80</f>
        <v>205551</v>
      </c>
      <c r="K81" s="44">
        <f>K79+K80</f>
        <v>1880694.83</v>
      </c>
      <c r="L81" s="119">
        <f>L79+L80</f>
        <v>24181</v>
      </c>
      <c r="M81" s="44">
        <f>M79+M80</f>
        <v>44945.72</v>
      </c>
      <c r="N81" s="44">
        <f>N79+N80</f>
        <v>44945.72</v>
      </c>
      <c r="O81" s="120">
        <f t="shared" si="63"/>
        <v>0</v>
      </c>
      <c r="P81" s="44">
        <f t="shared" si="63"/>
        <v>0</v>
      </c>
      <c r="Q81" s="120">
        <f t="shared" si="64"/>
        <v>0</v>
      </c>
      <c r="R81" s="44">
        <f t="shared" si="65"/>
        <v>0</v>
      </c>
      <c r="S81" s="120"/>
      <c r="T81" s="44"/>
      <c r="U81" s="120"/>
      <c r="V81" s="44"/>
      <c r="W81" s="44"/>
      <c r="X81" s="120"/>
      <c r="Y81" s="44"/>
      <c r="Z81" s="120"/>
      <c r="AA81" s="44"/>
      <c r="AB81" s="119">
        <f>AB79+AB80</f>
        <v>655453</v>
      </c>
      <c r="AC81" s="44">
        <f>AC79+AC80</f>
        <v>1411104.4899999946</v>
      </c>
      <c r="AD81" s="120"/>
      <c r="AE81" s="44"/>
      <c r="AF81" s="119">
        <f>AF79+AF80</f>
        <v>666224</v>
      </c>
      <c r="AG81" s="44">
        <f>AG79+AG80</f>
        <v>1468126.5499999947</v>
      </c>
      <c r="AH81" s="120">
        <f t="shared" si="66"/>
        <v>10771</v>
      </c>
      <c r="AI81" s="44">
        <f t="shared" si="66"/>
        <v>57022.060000000056</v>
      </c>
      <c r="AJ81" s="120"/>
      <c r="AK81" s="44"/>
      <c r="AL81" s="120"/>
      <c r="AM81" s="44"/>
      <c r="AN81" s="120"/>
      <c r="AO81" s="44"/>
      <c r="AP81" s="120"/>
      <c r="AQ81" s="44"/>
      <c r="AR81" s="119">
        <f>AR79+AR80</f>
        <v>76307</v>
      </c>
      <c r="AS81" s="44">
        <f>AS79+AS80</f>
        <v>622494.73</v>
      </c>
      <c r="AT81" s="120"/>
      <c r="AU81" s="44"/>
      <c r="AV81" s="119">
        <f>AV79+AV80</f>
        <v>69278</v>
      </c>
      <c r="AW81" s="44">
        <f>AW79+AW80</f>
        <v>565472.67000000004</v>
      </c>
      <c r="AX81" s="35">
        <f t="shared" si="67"/>
        <v>-7029</v>
      </c>
      <c r="AY81" s="269">
        <f t="shared" si="67"/>
        <v>-57022.059999999939</v>
      </c>
      <c r="AZ81" s="120"/>
      <c r="BA81" s="44"/>
      <c r="BB81" s="120"/>
      <c r="BC81" s="44"/>
      <c r="BD81" s="120"/>
      <c r="BE81" s="44"/>
      <c r="BF81" s="120"/>
      <c r="BG81" s="44"/>
      <c r="BH81" s="119">
        <f>BH79+BH80</f>
        <v>134159</v>
      </c>
      <c r="BI81" s="44">
        <f>BI79+BI80</f>
        <v>478440.1</v>
      </c>
      <c r="BJ81" s="120"/>
      <c r="BK81" s="44"/>
      <c r="BL81" s="119">
        <f>BL79+BL80</f>
        <v>129857</v>
      </c>
      <c r="BM81" s="44">
        <f>BM79+BM80</f>
        <v>478440.1</v>
      </c>
      <c r="BN81" s="120">
        <f t="shared" si="57"/>
        <v>-4302</v>
      </c>
      <c r="BO81" s="44">
        <f t="shared" si="57"/>
        <v>0</v>
      </c>
      <c r="BP81" s="120"/>
      <c r="BQ81" s="44"/>
      <c r="BR81" s="120"/>
      <c r="BS81" s="44"/>
      <c r="BT81" s="120"/>
      <c r="BU81" s="44"/>
      <c r="BV81" s="120"/>
      <c r="BW81" s="44"/>
      <c r="BX81" s="119">
        <f>BX79+BX80</f>
        <v>1821742</v>
      </c>
      <c r="BY81" s="44">
        <f>BY79+BY80</f>
        <v>4133109.8939999999</v>
      </c>
      <c r="BZ81" s="121"/>
      <c r="CA81" s="44"/>
      <c r="CB81" s="119">
        <f>CB79+CB80</f>
        <v>2005380</v>
      </c>
      <c r="CC81" s="44">
        <f>CC79+CC80</f>
        <v>4201859.4439999992</v>
      </c>
      <c r="CD81" s="120">
        <f t="shared" si="58"/>
        <v>183638</v>
      </c>
      <c r="CE81" s="44">
        <f t="shared" si="58"/>
        <v>68749.549999999348</v>
      </c>
      <c r="CF81" s="35"/>
      <c r="CG81" s="44"/>
      <c r="CH81" s="35"/>
      <c r="CI81" s="44"/>
      <c r="CJ81" s="35"/>
      <c r="CK81" s="44"/>
      <c r="CL81" s="44"/>
      <c r="CM81" s="35"/>
      <c r="CN81" s="44"/>
      <c r="CO81" s="35"/>
      <c r="CP81" s="44"/>
      <c r="CQ81" s="35"/>
      <c r="CR81" s="44"/>
      <c r="CS81" s="35"/>
      <c r="CT81" s="44"/>
      <c r="CU81" s="35"/>
      <c r="CV81" s="44"/>
      <c r="CW81" s="35"/>
      <c r="CX81" s="44"/>
      <c r="CY81" s="35"/>
      <c r="CZ81" s="44"/>
      <c r="DA81" s="35"/>
      <c r="DB81" s="44"/>
    </row>
    <row r="82" spans="1:106" x14ac:dyDescent="0.25">
      <c r="H82" s="36"/>
      <c r="AD82" s="36"/>
      <c r="BJ82" s="36"/>
      <c r="BZ82" s="36"/>
    </row>
    <row r="83" spans="1:106" x14ac:dyDescent="0.25">
      <c r="AL83" s="54"/>
    </row>
    <row r="84" spans="1:106" ht="13.5" customHeight="1" x14ac:dyDescent="0.25">
      <c r="AZ84" s="36"/>
      <c r="BA84" s="36"/>
    </row>
    <row r="88" spans="1:106" x14ac:dyDescent="0.25">
      <c r="AZ88" s="36"/>
    </row>
  </sheetData>
  <autoFilter ref="A13:DB74" xr:uid="{00000000-0009-0000-0000-000001000000}"/>
  <mergeCells count="66">
    <mergeCell ref="X12:Y12"/>
    <mergeCell ref="Z12:AA12"/>
    <mergeCell ref="AJ12:AK12"/>
    <mergeCell ref="AN12:AO12"/>
    <mergeCell ref="CD12:CE12"/>
    <mergeCell ref="AP12:AQ12"/>
    <mergeCell ref="BH12:BI12"/>
    <mergeCell ref="AD12:AE12"/>
    <mergeCell ref="BJ12:BK12"/>
    <mergeCell ref="BZ12:CA12"/>
    <mergeCell ref="BR12:BS12"/>
    <mergeCell ref="AR12:AS12"/>
    <mergeCell ref="AT12:AU12"/>
    <mergeCell ref="AV12:AW12"/>
    <mergeCell ref="S12:T12"/>
    <mergeCell ref="U12:V12"/>
    <mergeCell ref="A78:C78"/>
    <mergeCell ref="O12:P12"/>
    <mergeCell ref="A76:C76"/>
    <mergeCell ref="H12:I12"/>
    <mergeCell ref="F12:G12"/>
    <mergeCell ref="L12:M12"/>
    <mergeCell ref="Q12:R12"/>
    <mergeCell ref="CQ12:CR12"/>
    <mergeCell ref="CH12:CI12"/>
    <mergeCell ref="CF12:CG12"/>
    <mergeCell ref="AH12:AI12"/>
    <mergeCell ref="AL12:AM12"/>
    <mergeCell ref="AX12:AY12"/>
    <mergeCell ref="AZ12:BA12"/>
    <mergeCell ref="BB12:BC12"/>
    <mergeCell ref="BD12:BE12"/>
    <mergeCell ref="BF12:BG12"/>
    <mergeCell ref="BL12:BM12"/>
    <mergeCell ref="A80:C80"/>
    <mergeCell ref="A81:C81"/>
    <mergeCell ref="BV12:BW12"/>
    <mergeCell ref="CB12:CC12"/>
    <mergeCell ref="A8:A12"/>
    <mergeCell ref="D11:AA11"/>
    <mergeCell ref="D12:E12"/>
    <mergeCell ref="D8:AA10"/>
    <mergeCell ref="AB8:AQ10"/>
    <mergeCell ref="BH8:BW10"/>
    <mergeCell ref="BX8:CN10"/>
    <mergeCell ref="AB12:AC12"/>
    <mergeCell ref="AF12:AG12"/>
    <mergeCell ref="AR11:BG11"/>
    <mergeCell ref="A79:C79"/>
    <mergeCell ref="J12:K12"/>
    <mergeCell ref="CO8:DB10"/>
    <mergeCell ref="CU12:CV12"/>
    <mergeCell ref="CW12:CX12"/>
    <mergeCell ref="BH11:BW11"/>
    <mergeCell ref="BN12:BO12"/>
    <mergeCell ref="BP12:BQ12"/>
    <mergeCell ref="DA12:DB12"/>
    <mergeCell ref="BX11:CN11"/>
    <mergeCell ref="BX12:BY12"/>
    <mergeCell ref="CJ12:CK12"/>
    <mergeCell ref="CM12:CN12"/>
    <mergeCell ref="CO11:DB11"/>
    <mergeCell ref="CO12:CP12"/>
    <mergeCell ref="CS12:CT12"/>
    <mergeCell ref="CY12:CZ12"/>
    <mergeCell ref="BT12:BU12"/>
  </mergeCells>
  <pageMargins left="0.25" right="0.25" top="0.75" bottom="0.75" header="0.3" footer="0.3"/>
  <pageSetup paperSize="9" scale="10" orientation="portrait" r:id="rId1"/>
  <colBreaks count="2" manualBreakCount="2">
    <brk id="35" max="80" man="1"/>
    <brk id="75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5"/>
  <sheetViews>
    <sheetView zoomScale="80" zoomScaleNormal="80" zoomScaleSheetLayoutView="80" workbookViewId="0">
      <pane xSplit="2" ySplit="13" topLeftCell="C14" activePane="bottomRight" state="frozen"/>
      <selection activeCell="F37" sqref="F37"/>
      <selection pane="topRight" activeCell="F37" sqref="F37"/>
      <selection pane="bottomLeft" activeCell="F37" sqref="F37"/>
      <selection pane="bottomRight" activeCell="A19" sqref="A19:XFD19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5.7109375" style="92" customWidth="1"/>
    <col min="5" max="5" width="15.7109375" style="6" customWidth="1"/>
    <col min="6" max="6" width="15.7109375" style="92" customWidth="1"/>
    <col min="7" max="7" width="15.7109375" style="6" customWidth="1"/>
    <col min="8" max="8" width="15.7109375" style="92" customWidth="1"/>
    <col min="9" max="17" width="15.7109375" style="6" customWidth="1"/>
    <col min="18" max="18" width="17" style="6" customWidth="1"/>
    <col min="19" max="19" width="15.7109375" style="6" customWidth="1"/>
    <col min="20" max="20" width="17.5703125" style="6" customWidth="1"/>
    <col min="21" max="21" width="15.7109375" style="6" customWidth="1"/>
    <col min="22" max="22" width="17.28515625" style="6" customWidth="1"/>
    <col min="23" max="23" width="15.7109375" style="6" customWidth="1"/>
    <col min="24" max="24" width="17.7109375" style="6" customWidth="1"/>
    <col min="25" max="32" width="15.7109375" style="6" customWidth="1"/>
    <col min="33" max="33" width="15.5703125" style="6" customWidth="1"/>
    <col min="34" max="34" width="14.85546875" style="6" customWidth="1"/>
    <col min="35" max="35" width="18.28515625" style="6" customWidth="1"/>
    <col min="36" max="16384" width="9.140625" style="6"/>
  </cols>
  <sheetData>
    <row r="1" spans="1:35" x14ac:dyDescent="0.25">
      <c r="R1" s="252"/>
      <c r="AF1" s="252" t="s">
        <v>26</v>
      </c>
    </row>
    <row r="2" spans="1:35" ht="12.75" customHeight="1" x14ac:dyDescent="0.25">
      <c r="R2" s="252"/>
      <c r="AF2" s="252" t="s">
        <v>27</v>
      </c>
    </row>
    <row r="3" spans="1:35" x14ac:dyDescent="0.25">
      <c r="R3" s="252"/>
      <c r="AF3" s="252" t="s">
        <v>28</v>
      </c>
    </row>
    <row r="4" spans="1:35" x14ac:dyDescent="0.25">
      <c r="K4" s="92"/>
      <c r="L4" s="36"/>
      <c r="R4" s="252"/>
      <c r="S4" s="54"/>
      <c r="T4" s="36"/>
      <c r="AF4" s="252" t="str">
        <f>'Скорая медицинская помощь'!$Q$4</f>
        <v>страхованию от 18.09.2024 года № 6/2024</v>
      </c>
    </row>
    <row r="5" spans="1:35" x14ac:dyDescent="0.25">
      <c r="I5" s="54"/>
      <c r="J5" s="36"/>
      <c r="L5" s="36"/>
      <c r="N5" s="36"/>
      <c r="P5" s="36"/>
    </row>
    <row r="6" spans="1:35" x14ac:dyDescent="0.25">
      <c r="E6" s="36"/>
      <c r="G6" s="36"/>
      <c r="J6" s="36"/>
      <c r="N6" s="122"/>
    </row>
    <row r="7" spans="1:35" ht="23.25" customHeight="1" x14ac:dyDescent="0.25">
      <c r="G7" s="36"/>
      <c r="I7" s="54"/>
      <c r="J7" s="54"/>
      <c r="M7" s="36"/>
    </row>
    <row r="8" spans="1:35" ht="12.75" customHeight="1" x14ac:dyDescent="0.25">
      <c r="A8" s="384" t="s">
        <v>0</v>
      </c>
      <c r="B8" s="387" t="s">
        <v>1</v>
      </c>
      <c r="C8" s="368" t="s">
        <v>23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70"/>
      <c r="S8" s="368" t="s">
        <v>24</v>
      </c>
      <c r="T8" s="369"/>
      <c r="U8" s="369"/>
      <c r="V8" s="369"/>
      <c r="W8" s="369"/>
      <c r="X8" s="369"/>
      <c r="Y8" s="369"/>
      <c r="Z8" s="369"/>
      <c r="AA8" s="369"/>
      <c r="AB8" s="369"/>
      <c r="AC8" s="369"/>
      <c r="AD8" s="369"/>
      <c r="AE8" s="369"/>
      <c r="AF8" s="370"/>
    </row>
    <row r="9" spans="1:35" ht="13.5" customHeight="1" x14ac:dyDescent="0.25">
      <c r="A9" s="385"/>
      <c r="B9" s="388"/>
      <c r="C9" s="371"/>
      <c r="D9" s="372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372"/>
      <c r="P9" s="372"/>
      <c r="Q9" s="372"/>
      <c r="R9" s="373"/>
      <c r="S9" s="371"/>
      <c r="T9" s="372"/>
      <c r="U9" s="372"/>
      <c r="V9" s="372"/>
      <c r="W9" s="372"/>
      <c r="X9" s="372"/>
      <c r="Y9" s="372"/>
      <c r="Z9" s="372"/>
      <c r="AA9" s="372"/>
      <c r="AB9" s="372"/>
      <c r="AC9" s="372"/>
      <c r="AD9" s="372"/>
      <c r="AE9" s="372"/>
      <c r="AF9" s="373"/>
    </row>
    <row r="10" spans="1:35" ht="12" customHeight="1" x14ac:dyDescent="0.25">
      <c r="A10" s="385"/>
      <c r="B10" s="388"/>
      <c r="C10" s="371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72"/>
      <c r="P10" s="372"/>
      <c r="Q10" s="372"/>
      <c r="R10" s="373"/>
      <c r="S10" s="371"/>
      <c r="T10" s="372"/>
      <c r="U10" s="372"/>
      <c r="V10" s="372"/>
      <c r="W10" s="372"/>
      <c r="X10" s="372"/>
      <c r="Y10" s="372"/>
      <c r="Z10" s="372"/>
      <c r="AA10" s="372"/>
      <c r="AB10" s="372"/>
      <c r="AC10" s="372"/>
      <c r="AD10" s="372"/>
      <c r="AE10" s="372"/>
      <c r="AF10" s="373"/>
    </row>
    <row r="11" spans="1:35" ht="18.75" customHeight="1" x14ac:dyDescent="0.25">
      <c r="A11" s="385"/>
      <c r="B11" s="388"/>
      <c r="C11" s="371"/>
      <c r="D11" s="372"/>
      <c r="E11" s="372"/>
      <c r="F11" s="372"/>
      <c r="G11" s="372"/>
      <c r="H11" s="372"/>
      <c r="I11" s="372"/>
      <c r="J11" s="372"/>
      <c r="K11" s="372"/>
      <c r="L11" s="372"/>
      <c r="M11" s="372"/>
      <c r="N11" s="372"/>
      <c r="O11" s="372"/>
      <c r="P11" s="372"/>
      <c r="Q11" s="372"/>
      <c r="R11" s="373"/>
      <c r="S11" s="371"/>
      <c r="T11" s="372"/>
      <c r="U11" s="372"/>
      <c r="V11" s="372"/>
      <c r="W11" s="372"/>
      <c r="X11" s="372"/>
      <c r="Y11" s="372"/>
      <c r="Z11" s="372"/>
      <c r="AA11" s="372"/>
      <c r="AB11" s="372"/>
      <c r="AC11" s="372"/>
      <c r="AD11" s="372"/>
      <c r="AE11" s="372"/>
      <c r="AF11" s="373"/>
    </row>
    <row r="12" spans="1:35" s="8" customFormat="1" ht="119.25" customHeight="1" x14ac:dyDescent="0.25">
      <c r="A12" s="385"/>
      <c r="B12" s="388"/>
      <c r="C12" s="416" t="str">
        <f>'Скорая медицинская помощь'!$D$12</f>
        <v>Утвержденное плановое задание в соответствии с заседанием Комиссии 5/2024</v>
      </c>
      <c r="D12" s="417"/>
      <c r="E12" s="379" t="str">
        <f>'Скорая медицинская помощь'!$F$12</f>
        <v>Принято к оплате оказанной медицинской помощи за  7 месяцев 2024  года</v>
      </c>
      <c r="F12" s="378"/>
      <c r="G12" s="417" t="str">
        <f>'Скорая медицинская помощь'!$H$12</f>
        <v>Проект планового задания для заседания Комиссии 6/2024</v>
      </c>
      <c r="H12" s="417"/>
      <c r="I12" s="380" t="str">
        <f>'Скорая медицинская помощь'!$J$12</f>
        <v>Внесенные в проект планового задания изменения в соответствии с заседанием Комиссии 6/2024</v>
      </c>
      <c r="J12" s="381"/>
      <c r="K12" s="379" t="s">
        <v>11</v>
      </c>
      <c r="L12" s="378"/>
      <c r="M12" s="379" t="s">
        <v>43</v>
      </c>
      <c r="N12" s="378"/>
      <c r="O12" s="417" t="s">
        <v>12</v>
      </c>
      <c r="P12" s="417"/>
      <c r="Q12" s="379" t="s">
        <v>13</v>
      </c>
      <c r="R12" s="390"/>
      <c r="S12" s="416" t="str">
        <f>'Скорая медицинская помощь'!$D$12</f>
        <v>Утвержденное плановое задание в соответствии с заседанием Комиссии 5/2024</v>
      </c>
      <c r="T12" s="417"/>
      <c r="U12" s="379" t="str">
        <f>'Скорая медицинская помощь'!$F$12</f>
        <v>Принято к оплате оказанной медицинской помощи за  7 месяцев 2024  года</v>
      </c>
      <c r="V12" s="378"/>
      <c r="W12" s="417" t="str">
        <f>'Скорая медицинская помощь'!$H$12</f>
        <v>Проект планового задания для заседания Комиссии 6/2024</v>
      </c>
      <c r="X12" s="417"/>
      <c r="Y12" s="380" t="str">
        <f>'Скорая медицинская помощь'!$J$12</f>
        <v>Внесенные в проект планового задания изменения в соответствии с заседанием Комиссии 6/2024</v>
      </c>
      <c r="Z12" s="381"/>
      <c r="AA12" s="379" t="s">
        <v>11</v>
      </c>
      <c r="AB12" s="378"/>
      <c r="AC12" s="379" t="s">
        <v>12</v>
      </c>
      <c r="AD12" s="378"/>
      <c r="AE12" s="379" t="s">
        <v>13</v>
      </c>
      <c r="AF12" s="390"/>
      <c r="AG12" s="158"/>
      <c r="AI12" s="159"/>
    </row>
    <row r="13" spans="1:35" s="8" customFormat="1" ht="42" customHeight="1" x14ac:dyDescent="0.25">
      <c r="A13" s="434"/>
      <c r="B13" s="433"/>
      <c r="C13" s="271" t="s">
        <v>15</v>
      </c>
      <c r="D13" s="288" t="s">
        <v>16</v>
      </c>
      <c r="E13" s="272" t="s">
        <v>15</v>
      </c>
      <c r="F13" s="288" t="s">
        <v>16</v>
      </c>
      <c r="G13" s="272" t="s">
        <v>15</v>
      </c>
      <c r="H13" s="288" t="s">
        <v>16</v>
      </c>
      <c r="I13" s="283" t="s">
        <v>15</v>
      </c>
      <c r="J13" s="283" t="s">
        <v>16</v>
      </c>
      <c r="K13" s="272" t="s">
        <v>15</v>
      </c>
      <c r="L13" s="272" t="s">
        <v>16</v>
      </c>
      <c r="M13" s="272" t="s">
        <v>15</v>
      </c>
      <c r="N13" s="272" t="s">
        <v>16</v>
      </c>
      <c r="O13" s="272" t="s">
        <v>15</v>
      </c>
      <c r="P13" s="272" t="s">
        <v>16</v>
      </c>
      <c r="Q13" s="272" t="s">
        <v>15</v>
      </c>
      <c r="R13" s="101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100" t="s">
        <v>15</v>
      </c>
      <c r="Z13" s="100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101" t="s">
        <v>16</v>
      </c>
      <c r="AG13" s="158"/>
      <c r="AI13" s="159"/>
    </row>
    <row r="14" spans="1:35" x14ac:dyDescent="0.25">
      <c r="A14" s="37">
        <f>'Скорая медицинская помощь'!A14</f>
        <v>1</v>
      </c>
      <c r="B14" s="138" t="str">
        <f>'Скорая медицинская помощь'!C14</f>
        <v>ГБУЗ "ККБ ИМ. А.С. ЛУКАШЕВСКОГО"</v>
      </c>
      <c r="C14" s="137">
        <f>'[1]План 2024'!$Z9</f>
        <v>12551</v>
      </c>
      <c r="D14" s="45">
        <f>'[1]План 2024'!$AA9</f>
        <v>2553433.58</v>
      </c>
      <c r="E14" s="73">
        <f>'[2]СВОД по МО'!$HT16</f>
        <v>7190</v>
      </c>
      <c r="F14" s="45">
        <f>'[2]СВОД по МО'!$HZ16</f>
        <v>1493502.5917199997</v>
      </c>
      <c r="G14" s="137">
        <f>'[3]План 2024'!$Z9</f>
        <v>12551</v>
      </c>
      <c r="H14" s="45">
        <f>'[3]План 2024'!$AA9</f>
        <v>2553433.5799999996</v>
      </c>
      <c r="I14" s="13">
        <f>G14-C14</f>
        <v>0</v>
      </c>
      <c r="J14" s="56">
        <f>H14-D14</f>
        <v>0</v>
      </c>
      <c r="K14" s="5">
        <f>70-5</f>
        <v>65</v>
      </c>
      <c r="L14" s="73">
        <f>72280.99-6456.23</f>
        <v>65824.760000000009</v>
      </c>
      <c r="M14" s="5"/>
      <c r="N14" s="140"/>
      <c r="O14" s="140"/>
      <c r="P14" s="140"/>
      <c r="Q14" s="5"/>
      <c r="R14" s="153"/>
      <c r="S14" s="149">
        <f>'[1]План 2024'!$AH9+'[1]План 2024'!$AJ9</f>
        <v>321</v>
      </c>
      <c r="T14" s="148">
        <f>'[1]План 2024'!$AI9+'[1]План 2024'!$AK9</f>
        <v>138479.26</v>
      </c>
      <c r="U14" s="155">
        <f>'[2]СВОД по МО'!$FO16</f>
        <v>7722</v>
      </c>
      <c r="V14" s="155">
        <f>'[2]СВОД по МО'!$FO16</f>
        <v>7722</v>
      </c>
      <c r="W14" s="149">
        <f>'[3]План 2024'!$AH9+'[3]План 2024'!$AJ9</f>
        <v>316</v>
      </c>
      <c r="X14" s="148">
        <f>'[3]План 2024'!$AI9+'[3]План 2024'!$AK9</f>
        <v>132023.02999999997</v>
      </c>
      <c r="Y14" s="150">
        <f t="shared" ref="Y14:Y45" si="0">W14-S14</f>
        <v>-5</v>
      </c>
      <c r="Z14" s="151">
        <f>X14-T14</f>
        <v>-6456.2300000000396</v>
      </c>
      <c r="AA14" s="152">
        <v>-5</v>
      </c>
      <c r="AB14" s="154">
        <v>-6456.23</v>
      </c>
      <c r="AC14" s="152"/>
      <c r="AD14" s="152"/>
      <c r="AE14" s="152"/>
      <c r="AF14" s="153"/>
      <c r="AG14" s="71"/>
      <c r="AH14" s="94"/>
      <c r="AI14" s="94"/>
    </row>
    <row r="15" spans="1:35" x14ac:dyDescent="0.25">
      <c r="A15" s="9">
        <f>'Скорая медицинская помощь'!A15</f>
        <v>2</v>
      </c>
      <c r="B15" s="145" t="str">
        <f>'Скорая медицинская помощь'!C15</f>
        <v>ГБУЗ ККДБ</v>
      </c>
      <c r="C15" s="137">
        <f>'[1]План 2024'!$Z10</f>
        <v>3484</v>
      </c>
      <c r="D15" s="45">
        <f>'[1]План 2024'!$AA10</f>
        <v>528035.43999999994</v>
      </c>
      <c r="E15" s="73">
        <f>'[2]СВОД по МО'!$HT17</f>
        <v>2184</v>
      </c>
      <c r="F15" s="45">
        <f>'[2]СВОД по МО'!$HZ17</f>
        <v>321123.10379000002</v>
      </c>
      <c r="G15" s="137">
        <f>'[3]План 2024'!$Z10</f>
        <v>3801</v>
      </c>
      <c r="H15" s="45">
        <f>'[3]План 2024'!$AA10</f>
        <v>541272.92999999993</v>
      </c>
      <c r="I15" s="13">
        <f t="shared" ref="I15:I45" si="1">G15-C15</f>
        <v>317</v>
      </c>
      <c r="J15" s="56">
        <f t="shared" ref="J15:J45" si="2">H15-D15</f>
        <v>13237.489999999991</v>
      </c>
      <c r="K15" s="5">
        <v>416</v>
      </c>
      <c r="L15" s="73">
        <v>45762.93</v>
      </c>
      <c r="M15" s="5"/>
      <c r="N15" s="140"/>
      <c r="O15" s="140"/>
      <c r="P15" s="140"/>
      <c r="Q15" s="5"/>
      <c r="R15" s="14"/>
      <c r="S15" s="149">
        <f>'[1]План 2024'!$AH10+'[1]План 2024'!$AJ10</f>
        <v>19</v>
      </c>
      <c r="T15" s="148">
        <f>'[1]План 2024'!$AI10+'[1]План 2024'!$AK10</f>
        <v>13463.43</v>
      </c>
      <c r="U15" s="12">
        <f>'[2]СВОД по МО'!$FO17</f>
        <v>3257</v>
      </c>
      <c r="V15" s="12">
        <f>'[2]СВОД по МО'!$FO17</f>
        <v>3257</v>
      </c>
      <c r="W15" s="149">
        <f>'[3]План 2024'!$AH10+'[3]План 2024'!$AJ10</f>
        <v>18</v>
      </c>
      <c r="X15" s="148">
        <f>'[3]План 2024'!$AI10+'[3]План 2024'!$AK10</f>
        <v>12883.37</v>
      </c>
      <c r="Y15" s="13">
        <f t="shared" si="0"/>
        <v>-1</v>
      </c>
      <c r="Z15" s="56">
        <f t="shared" ref="Z15:Z45" si="3">X15-T15</f>
        <v>-580.05999999999949</v>
      </c>
      <c r="AA15" s="5">
        <v>-1</v>
      </c>
      <c r="AB15" s="74">
        <v>-580.05999999999995</v>
      </c>
      <c r="AC15" s="5"/>
      <c r="AD15" s="5"/>
      <c r="AE15" s="5"/>
      <c r="AF15" s="14"/>
      <c r="AH15" s="94"/>
      <c r="AI15" s="94"/>
    </row>
    <row r="16" spans="1:35" x14ac:dyDescent="0.25">
      <c r="A16" s="9">
        <f>'Скорая медицинская помощь'!A16</f>
        <v>3</v>
      </c>
      <c r="B16" s="145" t="str">
        <f>'Скорая медицинская помощь'!C16</f>
        <v>ГБУЗ ККСП</v>
      </c>
      <c r="C16" s="137">
        <f>'[1]План 2024'!$Z11</f>
        <v>0</v>
      </c>
      <c r="D16" s="45">
        <f>'[1]План 2024'!$AA11</f>
        <v>0</v>
      </c>
      <c r="E16" s="73">
        <f>'[2]СВОД по МО'!$HT18</f>
        <v>0</v>
      </c>
      <c r="F16" s="45">
        <f>'[2]СВОД по МО'!$HZ18</f>
        <v>0</v>
      </c>
      <c r="G16" s="137">
        <f>'[3]План 2024'!$Z11</f>
        <v>0</v>
      </c>
      <c r="H16" s="45">
        <f>'[3]План 2024'!$AA11</f>
        <v>0</v>
      </c>
      <c r="I16" s="13">
        <f t="shared" si="1"/>
        <v>0</v>
      </c>
      <c r="J16" s="56">
        <f t="shared" si="2"/>
        <v>0</v>
      </c>
      <c r="K16" s="5"/>
      <c r="L16" s="73"/>
      <c r="M16" s="5"/>
      <c r="N16" s="140"/>
      <c r="O16" s="140"/>
      <c r="P16" s="140"/>
      <c r="Q16" s="5"/>
      <c r="R16" s="14"/>
      <c r="S16" s="149">
        <f>'[1]План 2024'!$AH11+'[1]План 2024'!$AJ11</f>
        <v>0</v>
      </c>
      <c r="T16" s="148">
        <f>'[1]План 2024'!$AI11+'[1]План 2024'!$AK11</f>
        <v>0</v>
      </c>
      <c r="U16" s="12">
        <f>'[2]СВОД по МО'!$FO18</f>
        <v>0</v>
      </c>
      <c r="V16" s="12">
        <f>'[2]СВОД по МО'!$FO18</f>
        <v>0</v>
      </c>
      <c r="W16" s="149">
        <f>'[3]План 2024'!$AH11+'[3]План 2024'!$AJ11</f>
        <v>0</v>
      </c>
      <c r="X16" s="148">
        <f>'[3]План 2024'!$AI11+'[3]План 2024'!$AK11</f>
        <v>0</v>
      </c>
      <c r="Y16" s="13">
        <f t="shared" si="0"/>
        <v>0</v>
      </c>
      <c r="Z16" s="56">
        <f t="shared" si="3"/>
        <v>0</v>
      </c>
      <c r="AA16" s="5"/>
      <c r="AB16" s="74"/>
      <c r="AC16" s="5"/>
      <c r="AD16" s="5"/>
      <c r="AE16" s="5"/>
      <c r="AF16" s="14"/>
      <c r="AH16" s="94"/>
      <c r="AI16" s="94"/>
    </row>
    <row r="17" spans="1:35" x14ac:dyDescent="0.25">
      <c r="A17" s="9">
        <f>'Скорая медицинская помощь'!A17</f>
        <v>4</v>
      </c>
      <c r="B17" s="145" t="str">
        <f>'Скорая медицинская помощь'!C17</f>
        <v>ГБУЗ КККВД</v>
      </c>
      <c r="C17" s="137">
        <f>'[1]План 2024'!$Z12</f>
        <v>400</v>
      </c>
      <c r="D17" s="45">
        <f>'[1]План 2024'!$AA12</f>
        <v>95720.320000000007</v>
      </c>
      <c r="E17" s="73">
        <f>'[2]СВОД по МО'!$HT19</f>
        <v>240</v>
      </c>
      <c r="F17" s="45">
        <f>'[2]СВОД по МО'!$HZ19</f>
        <v>45030.890579999999</v>
      </c>
      <c r="G17" s="137">
        <f>'[3]План 2024'!$Z12</f>
        <v>400</v>
      </c>
      <c r="H17" s="45">
        <f>'[3]План 2024'!$AA12</f>
        <v>95720.320000000007</v>
      </c>
      <c r="I17" s="13">
        <f t="shared" si="1"/>
        <v>0</v>
      </c>
      <c r="J17" s="56">
        <f t="shared" si="2"/>
        <v>0</v>
      </c>
      <c r="K17" s="5"/>
      <c r="L17" s="73"/>
      <c r="M17" s="5"/>
      <c r="N17" s="140"/>
      <c r="O17" s="140"/>
      <c r="P17" s="140"/>
      <c r="Q17" s="5"/>
      <c r="R17" s="14"/>
      <c r="S17" s="149">
        <f>'[1]План 2024'!$AH12+'[1]План 2024'!$AJ12</f>
        <v>0</v>
      </c>
      <c r="T17" s="148">
        <f>'[1]План 2024'!$AI12+'[1]План 2024'!$AK12</f>
        <v>0</v>
      </c>
      <c r="U17" s="12">
        <f>'[2]СВОД по МО'!$FO19</f>
        <v>2535</v>
      </c>
      <c r="V17" s="12">
        <f>'[2]СВОД по МО'!$FO19</f>
        <v>2535</v>
      </c>
      <c r="W17" s="149">
        <f>'[3]План 2024'!$AH12+'[3]План 2024'!$AJ12</f>
        <v>0</v>
      </c>
      <c r="X17" s="148">
        <f>'[3]План 2024'!$AI12+'[3]План 2024'!$AK12</f>
        <v>0</v>
      </c>
      <c r="Y17" s="13">
        <f t="shared" si="0"/>
        <v>0</v>
      </c>
      <c r="Z17" s="56">
        <f t="shared" si="3"/>
        <v>0</v>
      </c>
      <c r="AA17" s="5"/>
      <c r="AB17" s="74"/>
      <c r="AC17" s="5"/>
      <c r="AD17" s="5"/>
      <c r="AE17" s="5"/>
      <c r="AF17" s="14"/>
      <c r="AH17" s="94"/>
      <c r="AI17" s="94"/>
    </row>
    <row r="18" spans="1:35" x14ac:dyDescent="0.25">
      <c r="A18" s="9">
        <f>'Скорая медицинская помощь'!A18</f>
        <v>5</v>
      </c>
      <c r="B18" s="145" t="str">
        <f>'Скорая медицинская помощь'!C18</f>
        <v>ГБУЗ КККД</v>
      </c>
      <c r="C18" s="137">
        <f>'[1]План 2024'!$Z13</f>
        <v>0</v>
      </c>
      <c r="D18" s="45">
        <f>'[1]План 2024'!$AA13</f>
        <v>0</v>
      </c>
      <c r="E18" s="73">
        <f>'[2]СВОД по МО'!$HT20</f>
        <v>0</v>
      </c>
      <c r="F18" s="45">
        <f>'[2]СВОД по МО'!$HZ20</f>
        <v>0</v>
      </c>
      <c r="G18" s="137">
        <f>'[3]План 2024'!$Z13</f>
        <v>0</v>
      </c>
      <c r="H18" s="45">
        <f>'[3]План 2024'!$AA13</f>
        <v>0</v>
      </c>
      <c r="I18" s="13">
        <f t="shared" si="1"/>
        <v>0</v>
      </c>
      <c r="J18" s="56">
        <f t="shared" si="2"/>
        <v>0</v>
      </c>
      <c r="K18" s="5"/>
      <c r="L18" s="73"/>
      <c r="M18" s="5"/>
      <c r="N18" s="140"/>
      <c r="O18" s="140"/>
      <c r="P18" s="140"/>
      <c r="Q18" s="5"/>
      <c r="R18" s="14"/>
      <c r="S18" s="149">
        <f>'[1]План 2024'!$AH13+'[1]План 2024'!$AJ13</f>
        <v>0</v>
      </c>
      <c r="T18" s="148">
        <f>'[1]План 2024'!$AI13+'[1]План 2024'!$AK13</f>
        <v>0</v>
      </c>
      <c r="U18" s="12">
        <f>'[2]СВОД по МО'!$FO20</f>
        <v>11628</v>
      </c>
      <c r="V18" s="12">
        <f>'[2]СВОД по МО'!$FO20</f>
        <v>11628</v>
      </c>
      <c r="W18" s="149">
        <f>'[3]План 2024'!$AH13+'[3]План 2024'!$AJ13</f>
        <v>0</v>
      </c>
      <c r="X18" s="148">
        <f>'[3]План 2024'!$AI13+'[3]План 2024'!$AK13</f>
        <v>0</v>
      </c>
      <c r="Y18" s="13">
        <f t="shared" si="0"/>
        <v>0</v>
      </c>
      <c r="Z18" s="56">
        <f t="shared" si="3"/>
        <v>0</v>
      </c>
      <c r="AA18" s="5"/>
      <c r="AB18" s="74"/>
      <c r="AC18" s="5"/>
      <c r="AD18" s="5"/>
      <c r="AE18" s="5"/>
      <c r="AF18" s="14"/>
      <c r="AH18" s="94"/>
      <c r="AI18" s="94"/>
    </row>
    <row r="19" spans="1:35" x14ac:dyDescent="0.25">
      <c r="A19" s="9">
        <f>'Скорая медицинская помощь'!A19</f>
        <v>6</v>
      </c>
      <c r="B19" s="145" t="str">
        <f>'Скорая медицинская помощь'!C19</f>
        <v>ГБУЗ ККОД</v>
      </c>
      <c r="C19" s="137">
        <f>'[1]План 2024'!$Z14</f>
        <v>3301</v>
      </c>
      <c r="D19" s="45">
        <f>'[1]План 2024'!$AA14</f>
        <v>838236.48</v>
      </c>
      <c r="E19" s="73">
        <f>'[2]СВОД по МО'!$HT21</f>
        <v>2135</v>
      </c>
      <c r="F19" s="45">
        <f>'[2]СВОД по МО'!$HZ21</f>
        <v>458930.24898999988</v>
      </c>
      <c r="G19" s="137">
        <f>'[3]План 2024'!$Z14</f>
        <v>3301</v>
      </c>
      <c r="H19" s="45">
        <f>'[3]План 2024'!$AA14</f>
        <v>838236.48</v>
      </c>
      <c r="I19" s="13">
        <f t="shared" si="1"/>
        <v>0</v>
      </c>
      <c r="J19" s="56">
        <f t="shared" si="2"/>
        <v>0</v>
      </c>
      <c r="K19" s="5">
        <v>498</v>
      </c>
      <c r="L19" s="73">
        <v>15051.62</v>
      </c>
      <c r="M19" s="5"/>
      <c r="N19" s="140"/>
      <c r="O19" s="140"/>
      <c r="P19" s="140"/>
      <c r="Q19" s="5"/>
      <c r="R19" s="14"/>
      <c r="S19" s="149">
        <f>'[1]План 2024'!$AH14+'[1]План 2024'!$AJ14</f>
        <v>120</v>
      </c>
      <c r="T19" s="148">
        <f>'[1]План 2024'!$AI14+'[1]План 2024'!$AK14</f>
        <v>48757.96</v>
      </c>
      <c r="U19" s="12">
        <f>'[2]СВОД по МО'!$FO21</f>
        <v>7520</v>
      </c>
      <c r="V19" s="12">
        <f>'[2]СВОД по МО'!$FO21</f>
        <v>7520</v>
      </c>
      <c r="W19" s="149">
        <f>'[3]План 2024'!$AH14+'[3]План 2024'!$AJ14</f>
        <v>130</v>
      </c>
      <c r="X19" s="148">
        <f>'[3]План 2024'!$AI14+'[3]План 2024'!$AK14</f>
        <v>53612.26</v>
      </c>
      <c r="Y19" s="13">
        <f t="shared" si="0"/>
        <v>10</v>
      </c>
      <c r="Z19" s="56">
        <f t="shared" si="3"/>
        <v>4854.3000000000029</v>
      </c>
      <c r="AA19" s="5">
        <v>10</v>
      </c>
      <c r="AB19" s="74">
        <v>4854.3</v>
      </c>
      <c r="AC19" s="5"/>
      <c r="AD19" s="5"/>
      <c r="AE19" s="5"/>
      <c r="AF19" s="14"/>
      <c r="AH19" s="94"/>
      <c r="AI19" s="94"/>
    </row>
    <row r="20" spans="1:35" x14ac:dyDescent="0.25">
      <c r="A20" s="9">
        <f>'Скорая медицинская помощь'!A20</f>
        <v>7</v>
      </c>
      <c r="B20" s="145" t="str">
        <f>'Скорая медицинская помощь'!C20</f>
        <v>ГБУЗ КОБ</v>
      </c>
      <c r="C20" s="137">
        <f>'[1]План 2024'!$Z15</f>
        <v>878</v>
      </c>
      <c r="D20" s="45">
        <f>'[1]План 2024'!$AA15</f>
        <v>80906.990000000005</v>
      </c>
      <c r="E20" s="73">
        <f>'[2]СВОД по МО'!$HT22</f>
        <v>491</v>
      </c>
      <c r="F20" s="45">
        <f>'[2]СВОД по МО'!$HZ22</f>
        <v>44416.717470000003</v>
      </c>
      <c r="G20" s="137">
        <f>'[3]План 2024'!$Z15</f>
        <v>878</v>
      </c>
      <c r="H20" s="45">
        <f>'[3]План 2024'!$AA15</f>
        <v>80906.990000000005</v>
      </c>
      <c r="I20" s="13">
        <f t="shared" si="1"/>
        <v>0</v>
      </c>
      <c r="J20" s="56">
        <f t="shared" si="2"/>
        <v>0</v>
      </c>
      <c r="K20" s="5"/>
      <c r="L20" s="73"/>
      <c r="M20" s="5"/>
      <c r="N20" s="140"/>
      <c r="O20" s="140"/>
      <c r="P20" s="140"/>
      <c r="Q20" s="5"/>
      <c r="R20" s="14"/>
      <c r="S20" s="149">
        <f>'[1]План 2024'!$AH15+'[1]План 2024'!$AJ15</f>
        <v>0</v>
      </c>
      <c r="T20" s="148">
        <f>'[1]План 2024'!$AI15+'[1]План 2024'!$AK15</f>
        <v>0</v>
      </c>
      <c r="U20" s="12">
        <f>'[2]СВОД по МО'!$FO22</f>
        <v>6768</v>
      </c>
      <c r="V20" s="12">
        <f>'[2]СВОД по МО'!$FO22</f>
        <v>6768</v>
      </c>
      <c r="W20" s="149">
        <f>'[3]План 2024'!$AH15+'[3]План 2024'!$AJ15</f>
        <v>0</v>
      </c>
      <c r="X20" s="148">
        <f>'[3]План 2024'!$AI15+'[3]План 2024'!$AK15</f>
        <v>0</v>
      </c>
      <c r="Y20" s="13">
        <f t="shared" si="0"/>
        <v>0</v>
      </c>
      <c r="Z20" s="56">
        <f t="shared" si="3"/>
        <v>0</v>
      </c>
      <c r="AA20" s="5"/>
      <c r="AB20" s="74"/>
      <c r="AC20" s="5"/>
      <c r="AD20" s="5"/>
      <c r="AE20" s="5"/>
      <c r="AF20" s="14"/>
      <c r="AH20" s="94"/>
      <c r="AI20" s="94"/>
    </row>
    <row r="21" spans="1:35" x14ac:dyDescent="0.25">
      <c r="A21" s="9">
        <f>'Скорая медицинская помощь'!A21</f>
        <v>8</v>
      </c>
      <c r="B21" s="145" t="str">
        <f>'Скорая медицинская помощь'!C21</f>
        <v>ГБУЗ КК "П-К ГОРОДСКАЯ БОЛЬНИЦА № 1"</v>
      </c>
      <c r="C21" s="137">
        <f>'[1]План 2024'!$Z16</f>
        <v>3200</v>
      </c>
      <c r="D21" s="45">
        <f>'[1]План 2024'!$AA16</f>
        <v>321835.93</v>
      </c>
      <c r="E21" s="73">
        <f>'[2]СВОД по МО'!$HT23</f>
        <v>1950</v>
      </c>
      <c r="F21" s="45">
        <f>'[2]СВОД по МО'!$HZ23</f>
        <v>201560.07636000001</v>
      </c>
      <c r="G21" s="137">
        <f>'[3]План 2024'!$Z16</f>
        <v>3200</v>
      </c>
      <c r="H21" s="45">
        <f>'[3]План 2024'!$AA16</f>
        <v>321835.93</v>
      </c>
      <c r="I21" s="13">
        <f t="shared" si="1"/>
        <v>0</v>
      </c>
      <c r="J21" s="56">
        <f t="shared" si="2"/>
        <v>0</v>
      </c>
      <c r="K21" s="5"/>
      <c r="L21" s="73"/>
      <c r="M21" s="5"/>
      <c r="N21" s="140"/>
      <c r="O21" s="140"/>
      <c r="P21" s="140"/>
      <c r="Q21" s="5"/>
      <c r="R21" s="14"/>
      <c r="S21" s="149">
        <f>'[1]План 2024'!$AH16+'[1]План 2024'!$AJ16</f>
        <v>0</v>
      </c>
      <c r="T21" s="148">
        <f>'[1]План 2024'!$AI16+'[1]План 2024'!$AK16</f>
        <v>0</v>
      </c>
      <c r="U21" s="12">
        <f>'[2]СВОД по МО'!$FO23</f>
        <v>14887</v>
      </c>
      <c r="V21" s="12">
        <f>'[2]СВОД по МО'!$FO23</f>
        <v>14887</v>
      </c>
      <c r="W21" s="149">
        <f>'[3]План 2024'!$AH16+'[3]План 2024'!$AJ16</f>
        <v>0</v>
      </c>
      <c r="X21" s="148">
        <f>'[3]План 2024'!$AI16+'[3]План 2024'!$AK16</f>
        <v>0</v>
      </c>
      <c r="Y21" s="13">
        <f t="shared" si="0"/>
        <v>0</v>
      </c>
      <c r="Z21" s="56">
        <f t="shared" si="3"/>
        <v>0</v>
      </c>
      <c r="AA21" s="5"/>
      <c r="AB21" s="74"/>
      <c r="AC21" s="5"/>
      <c r="AD21" s="5"/>
      <c r="AE21" s="5"/>
      <c r="AF21" s="14"/>
      <c r="AG21" s="71"/>
      <c r="AH21" s="94"/>
      <c r="AI21" s="94"/>
    </row>
    <row r="22" spans="1:35" x14ac:dyDescent="0.25">
      <c r="A22" s="9">
        <f>'Скорая медицинская помощь'!A22</f>
        <v>9</v>
      </c>
      <c r="B22" s="145" t="str">
        <f>'Скорая медицинская помощь'!C22</f>
        <v>ГБУЗ КК "П-К ГОРОДСКАЯ БОЛЬНИЦА № 2"</v>
      </c>
      <c r="C22" s="137">
        <f>'[1]План 2024'!$Z17</f>
        <v>5800</v>
      </c>
      <c r="D22" s="45">
        <f>'[1]План 2024'!$AA17</f>
        <v>848269.52</v>
      </c>
      <c r="E22" s="73">
        <f>'[2]СВОД по МО'!$HT24</f>
        <v>3217</v>
      </c>
      <c r="F22" s="45">
        <f>'[2]СВОД по МО'!$HZ24</f>
        <v>423439.08067</v>
      </c>
      <c r="G22" s="137">
        <f>'[3]План 2024'!$Z17</f>
        <v>5800</v>
      </c>
      <c r="H22" s="45">
        <f>'[3]План 2024'!$AA17</f>
        <v>848269.52</v>
      </c>
      <c r="I22" s="13">
        <f t="shared" si="1"/>
        <v>0</v>
      </c>
      <c r="J22" s="56">
        <f t="shared" si="2"/>
        <v>0</v>
      </c>
      <c r="K22" s="5">
        <v>0</v>
      </c>
      <c r="L22" s="74">
        <v>0</v>
      </c>
      <c r="M22" s="5"/>
      <c r="N22" s="140"/>
      <c r="O22" s="140"/>
      <c r="P22" s="140"/>
      <c r="Q22" s="5"/>
      <c r="R22" s="14"/>
      <c r="S22" s="149">
        <f>'[1]План 2024'!$AH17+'[1]План 2024'!$AJ17</f>
        <v>0</v>
      </c>
      <c r="T22" s="148">
        <f>'[1]План 2024'!$AI17+'[1]План 2024'!$AK17</f>
        <v>0</v>
      </c>
      <c r="U22" s="12">
        <f>'[2]СВОД по МО'!$FO24</f>
        <v>26105</v>
      </c>
      <c r="V22" s="12">
        <f>'[2]СВОД по МО'!$FO24</f>
        <v>26105</v>
      </c>
      <c r="W22" s="149">
        <f>'[3]План 2024'!$AH17+'[3]План 2024'!$AJ17</f>
        <v>13</v>
      </c>
      <c r="X22" s="148">
        <f>'[3]План 2024'!$AI17+'[3]План 2024'!$AK17</f>
        <v>6637.55</v>
      </c>
      <c r="Y22" s="13">
        <f t="shared" si="0"/>
        <v>13</v>
      </c>
      <c r="Z22" s="56">
        <f t="shared" si="3"/>
        <v>6637.55</v>
      </c>
      <c r="AA22" s="5">
        <v>13</v>
      </c>
      <c r="AB22" s="74">
        <v>6637.55</v>
      </c>
      <c r="AC22" s="5"/>
      <c r="AD22" s="5"/>
      <c r="AE22" s="5"/>
      <c r="AF22" s="14"/>
      <c r="AG22" s="71"/>
      <c r="AH22" s="94"/>
      <c r="AI22" s="94"/>
    </row>
    <row r="23" spans="1:35" x14ac:dyDescent="0.25">
      <c r="A23" s="9">
        <f>'Скорая медицинская помощь'!A23</f>
        <v>10</v>
      </c>
      <c r="B23" s="145" t="str">
        <f>'Скорая медицинская помощь'!C23</f>
        <v>ГБУЗ КК "П-К ГОРОДСКАЯ ГЕРИАТРИЧЕСКАЯ БОЛЬНИЦА"</v>
      </c>
      <c r="C23" s="137">
        <f>'[1]План 2024'!$Z18</f>
        <v>890</v>
      </c>
      <c r="D23" s="45">
        <f>'[1]План 2024'!$AA18</f>
        <v>144799.1</v>
      </c>
      <c r="E23" s="73">
        <f>'[2]СВОД по МО'!$HT25</f>
        <v>543</v>
      </c>
      <c r="F23" s="45">
        <f>'[2]СВОД по МО'!$HZ25</f>
        <v>86422.306439999986</v>
      </c>
      <c r="G23" s="137">
        <f>'[3]План 2024'!$Z18</f>
        <v>890</v>
      </c>
      <c r="H23" s="45">
        <f>'[3]План 2024'!$AA18</f>
        <v>144799.1</v>
      </c>
      <c r="I23" s="13">
        <f t="shared" si="1"/>
        <v>0</v>
      </c>
      <c r="J23" s="56">
        <f t="shared" si="2"/>
        <v>0</v>
      </c>
      <c r="K23" s="5"/>
      <c r="L23" s="73"/>
      <c r="M23" s="5"/>
      <c r="N23" s="140"/>
      <c r="O23" s="140"/>
      <c r="P23" s="140"/>
      <c r="Q23" s="5"/>
      <c r="R23" s="14"/>
      <c r="S23" s="149">
        <f>'[1]План 2024'!$AH18+'[1]План 2024'!$AJ18</f>
        <v>0</v>
      </c>
      <c r="T23" s="148">
        <f>'[1]План 2024'!$AI18+'[1]План 2024'!$AK18</f>
        <v>0</v>
      </c>
      <c r="U23" s="12">
        <f>'[2]СВОД по МО'!$FO25</f>
        <v>0</v>
      </c>
      <c r="V23" s="12">
        <f>'[2]СВОД по МО'!$FO25</f>
        <v>0</v>
      </c>
      <c r="W23" s="149">
        <f>'[3]План 2024'!$AH18+'[3]План 2024'!$AJ18</f>
        <v>0</v>
      </c>
      <c r="X23" s="148">
        <f>'[3]План 2024'!$AI18+'[3]План 2024'!$AK18</f>
        <v>0</v>
      </c>
      <c r="Y23" s="13">
        <f t="shared" si="0"/>
        <v>0</v>
      </c>
      <c r="Z23" s="56">
        <f t="shared" si="3"/>
        <v>0</v>
      </c>
      <c r="AA23" s="5"/>
      <c r="AB23" s="74"/>
      <c r="AC23" s="5"/>
      <c r="AD23" s="5"/>
      <c r="AE23" s="5"/>
      <c r="AF23" s="14"/>
      <c r="AH23" s="94"/>
      <c r="AI23" s="94"/>
    </row>
    <row r="24" spans="1:35" x14ac:dyDescent="0.25">
      <c r="A24" s="9">
        <f>'Скорая медицинская помощь'!A24</f>
        <v>11</v>
      </c>
      <c r="B24" s="145" t="str">
        <f>'Скорая медицинская помощь'!C24</f>
        <v>ГБУЗ КК "П--К ГОРОДСКАЯ ПОЛИКЛИНИКА № 1"</v>
      </c>
      <c r="C24" s="137">
        <f>'[1]План 2024'!$Z19</f>
        <v>0</v>
      </c>
      <c r="D24" s="45">
        <f>'[1]План 2024'!$AA19</f>
        <v>0</v>
      </c>
      <c r="E24" s="73">
        <f>'[2]СВОД по МО'!$HT26</f>
        <v>0</v>
      </c>
      <c r="F24" s="45">
        <f>'[2]СВОД по МО'!$HZ26</f>
        <v>0</v>
      </c>
      <c r="G24" s="137">
        <f>'[3]План 2024'!$Z19</f>
        <v>0</v>
      </c>
      <c r="H24" s="45">
        <f>'[3]План 2024'!$AA19</f>
        <v>0</v>
      </c>
      <c r="I24" s="13">
        <f t="shared" si="1"/>
        <v>0</v>
      </c>
      <c r="J24" s="56">
        <f t="shared" si="2"/>
        <v>0</v>
      </c>
      <c r="K24" s="5"/>
      <c r="L24" s="73"/>
      <c r="M24" s="5"/>
      <c r="N24" s="140"/>
      <c r="O24" s="140"/>
      <c r="P24" s="140"/>
      <c r="Q24" s="5"/>
      <c r="R24" s="14"/>
      <c r="S24" s="149">
        <f>'[1]План 2024'!$AH19+'[1]План 2024'!$AJ19</f>
        <v>0</v>
      </c>
      <c r="T24" s="148">
        <f>'[1]План 2024'!$AI19+'[1]План 2024'!$AK19</f>
        <v>0</v>
      </c>
      <c r="U24" s="12">
        <f>'[2]СВОД по МО'!$FO26</f>
        <v>16135</v>
      </c>
      <c r="V24" s="12">
        <f>'[2]СВОД по МО'!$FO26</f>
        <v>16135</v>
      </c>
      <c r="W24" s="149">
        <f>'[3]План 2024'!$AH19+'[3]План 2024'!$AJ19</f>
        <v>0</v>
      </c>
      <c r="X24" s="148">
        <f>'[3]План 2024'!$AI19+'[3]План 2024'!$AK19</f>
        <v>0</v>
      </c>
      <c r="Y24" s="13">
        <f t="shared" si="0"/>
        <v>0</v>
      </c>
      <c r="Z24" s="56">
        <f t="shared" si="3"/>
        <v>0</v>
      </c>
      <c r="AA24" s="5"/>
      <c r="AB24" s="74"/>
      <c r="AC24" s="5"/>
      <c r="AD24" s="5"/>
      <c r="AE24" s="5"/>
      <c r="AF24" s="14"/>
      <c r="AH24" s="94"/>
      <c r="AI24" s="94"/>
    </row>
    <row r="25" spans="1:35" x14ac:dyDescent="0.25">
      <c r="A25" s="9">
        <f>'Скорая медицинская помощь'!A25</f>
        <v>12</v>
      </c>
      <c r="B25" s="145" t="str">
        <f>'Скорая медицинская помощь'!C25</f>
        <v>ГБУЗ КК "П-К ГОРОДСКАЯ ПОЛИКЛИНИКА № 3"</v>
      </c>
      <c r="C25" s="137">
        <f>'[1]План 2024'!$Z20</f>
        <v>0</v>
      </c>
      <c r="D25" s="45">
        <f>'[1]План 2024'!$AA20</f>
        <v>0</v>
      </c>
      <c r="E25" s="73">
        <f>'[2]СВОД по МО'!$HT27</f>
        <v>0</v>
      </c>
      <c r="F25" s="45">
        <f>'[2]СВОД по МО'!$HZ27</f>
        <v>0</v>
      </c>
      <c r="G25" s="137">
        <f>'[3]План 2024'!$Z20</f>
        <v>0</v>
      </c>
      <c r="H25" s="45">
        <f>'[3]План 2024'!$AA20</f>
        <v>0</v>
      </c>
      <c r="I25" s="13">
        <f t="shared" si="1"/>
        <v>0</v>
      </c>
      <c r="J25" s="56">
        <f t="shared" si="2"/>
        <v>0</v>
      </c>
      <c r="K25" s="5"/>
      <c r="L25" s="73"/>
      <c r="M25" s="5"/>
      <c r="N25" s="140"/>
      <c r="O25" s="140"/>
      <c r="P25" s="140"/>
      <c r="Q25" s="5"/>
      <c r="R25" s="14"/>
      <c r="S25" s="149">
        <f>'[1]План 2024'!$AH20+'[1]План 2024'!$AJ20</f>
        <v>0</v>
      </c>
      <c r="T25" s="148">
        <f>'[1]План 2024'!$AI20+'[1]План 2024'!$AK20</f>
        <v>0</v>
      </c>
      <c r="U25" s="12">
        <f>'[2]СВОД по МО'!$FO27</f>
        <v>22534</v>
      </c>
      <c r="V25" s="12">
        <f>'[2]СВОД по МО'!$FO27</f>
        <v>22534</v>
      </c>
      <c r="W25" s="149">
        <f>'[3]План 2024'!$AH20+'[3]План 2024'!$AJ20</f>
        <v>0</v>
      </c>
      <c r="X25" s="148">
        <f>'[3]План 2024'!$AI20+'[3]План 2024'!$AK20</f>
        <v>0</v>
      </c>
      <c r="Y25" s="13">
        <f t="shared" si="0"/>
        <v>0</v>
      </c>
      <c r="Z25" s="56">
        <f t="shared" si="3"/>
        <v>0</v>
      </c>
      <c r="AA25" s="5"/>
      <c r="AB25" s="74"/>
      <c r="AC25" s="5"/>
      <c r="AD25" s="5"/>
      <c r="AE25" s="5"/>
      <c r="AF25" s="14"/>
      <c r="AH25" s="94"/>
      <c r="AI25" s="94"/>
    </row>
    <row r="26" spans="1:35" x14ac:dyDescent="0.25">
      <c r="A26" s="9">
        <f>'Скорая медицинская помощь'!A26</f>
        <v>13</v>
      </c>
      <c r="B26" s="145" t="str">
        <f>'Скорая медицинская помощь'!C26</f>
        <v>ГБУЗ КК РОДИЛЬНЫЙ ДОМ</v>
      </c>
      <c r="C26" s="137">
        <f>'[1]План 2024'!$Z21</f>
        <v>3800</v>
      </c>
      <c r="D26" s="45">
        <f>'[1]План 2024'!$AA21</f>
        <v>559373.84</v>
      </c>
      <c r="E26" s="73">
        <f>'[2]СВОД по МО'!$HT28</f>
        <v>2191</v>
      </c>
      <c r="F26" s="45">
        <f>'[2]СВОД по МО'!$HZ28</f>
        <v>315176.54498000001</v>
      </c>
      <c r="G26" s="137">
        <f>'[3]План 2024'!$Z21</f>
        <v>3800</v>
      </c>
      <c r="H26" s="45">
        <f>'[3]План 2024'!$AA21</f>
        <v>559373.84000000008</v>
      </c>
      <c r="I26" s="13">
        <f t="shared" si="1"/>
        <v>0</v>
      </c>
      <c r="J26" s="56">
        <f t="shared" si="2"/>
        <v>0</v>
      </c>
      <c r="K26" s="5"/>
      <c r="L26" s="73"/>
      <c r="M26" s="5"/>
      <c r="N26" s="140"/>
      <c r="O26" s="140"/>
      <c r="P26" s="140"/>
      <c r="Q26" s="5"/>
      <c r="R26" s="14"/>
      <c r="S26" s="149">
        <f>'[1]План 2024'!$AH21+'[1]План 2024'!$AJ21</f>
        <v>0</v>
      </c>
      <c r="T26" s="148">
        <f>'[1]План 2024'!$AI21+'[1]План 2024'!$AK21</f>
        <v>0</v>
      </c>
      <c r="U26" s="12">
        <f>'[2]СВОД по МО'!$FO28</f>
        <v>11763</v>
      </c>
      <c r="V26" s="12">
        <f>'[2]СВОД по МО'!$FO28</f>
        <v>11763</v>
      </c>
      <c r="W26" s="149">
        <f>'[3]План 2024'!$AH21+'[3]План 2024'!$AJ21</f>
        <v>0</v>
      </c>
      <c r="X26" s="148">
        <f>'[3]План 2024'!$AI21+'[3]План 2024'!$AK21</f>
        <v>0</v>
      </c>
      <c r="Y26" s="13">
        <f t="shared" si="0"/>
        <v>0</v>
      </c>
      <c r="Z26" s="56">
        <f>X26-T26</f>
        <v>0</v>
      </c>
      <c r="AA26" s="5"/>
      <c r="AB26" s="74"/>
      <c r="AC26" s="5"/>
      <c r="AD26" s="5"/>
      <c r="AE26" s="5"/>
      <c r="AF26" s="14"/>
      <c r="AH26" s="94"/>
      <c r="AI26" s="94"/>
    </row>
    <row r="27" spans="1:35" x14ac:dyDescent="0.25">
      <c r="A27" s="9">
        <f>'Скорая медицинская помощь'!A27</f>
        <v>14</v>
      </c>
      <c r="B27" s="145" t="str">
        <f>'Скорая медицинская помощь'!C27</f>
        <v>ГБУЗ КК П-К ГОРОДСКАЯ СТОМАТОЛОГИЧЕСКАЯ ПОЛИКЛИНИКА</v>
      </c>
      <c r="C27" s="137">
        <f>'[1]План 2024'!$Z22</f>
        <v>0</v>
      </c>
      <c r="D27" s="45">
        <f>'[1]План 2024'!$AA22</f>
        <v>0</v>
      </c>
      <c r="E27" s="73">
        <f>'[2]СВОД по МО'!$HT29</f>
        <v>0</v>
      </c>
      <c r="F27" s="45">
        <f>'[2]СВОД по МО'!$HZ29</f>
        <v>0</v>
      </c>
      <c r="G27" s="137">
        <f>'[3]План 2024'!$Z22</f>
        <v>0</v>
      </c>
      <c r="H27" s="45">
        <f>'[3]План 2024'!$AA22</f>
        <v>0</v>
      </c>
      <c r="I27" s="13">
        <f t="shared" si="1"/>
        <v>0</v>
      </c>
      <c r="J27" s="56">
        <f t="shared" si="2"/>
        <v>0</v>
      </c>
      <c r="K27" s="5"/>
      <c r="L27" s="73"/>
      <c r="M27" s="5"/>
      <c r="N27" s="140"/>
      <c r="O27" s="140"/>
      <c r="P27" s="140"/>
      <c r="Q27" s="5"/>
      <c r="R27" s="14"/>
      <c r="S27" s="149">
        <f>'[1]План 2024'!$AH22+'[1]План 2024'!$AJ22</f>
        <v>0</v>
      </c>
      <c r="T27" s="148">
        <f>'[1]План 2024'!$AI22+'[1]План 2024'!$AK22</f>
        <v>0</v>
      </c>
      <c r="U27" s="12">
        <f>'[2]СВОД по МО'!$FO29</f>
        <v>133</v>
      </c>
      <c r="V27" s="12">
        <f>'[2]СВОД по МО'!$FO29</f>
        <v>133</v>
      </c>
      <c r="W27" s="149">
        <f>'[3]План 2024'!$AH22+'[3]План 2024'!$AJ22</f>
        <v>0</v>
      </c>
      <c r="X27" s="148">
        <f>'[3]План 2024'!$AI22+'[3]План 2024'!$AK22</f>
        <v>0</v>
      </c>
      <c r="Y27" s="13">
        <f t="shared" si="0"/>
        <v>0</v>
      </c>
      <c r="Z27" s="56">
        <f t="shared" si="3"/>
        <v>0</v>
      </c>
      <c r="AA27" s="5"/>
      <c r="AB27" s="74"/>
      <c r="AC27" s="5"/>
      <c r="AD27" s="5"/>
      <c r="AE27" s="5"/>
      <c r="AF27" s="14"/>
      <c r="AH27" s="94"/>
      <c r="AI27" s="94"/>
    </row>
    <row r="28" spans="1:35" x14ac:dyDescent="0.25">
      <c r="A28" s="9">
        <f>'Скорая медицинская помощь'!A28</f>
        <v>15</v>
      </c>
      <c r="B28" s="145" t="str">
        <f>'Скорая медицинская помощь'!C28</f>
        <v>ГБУЗ КК ПК ГОРОДСКАЯ ДЕТСКАЯ ПОЛИКЛИНИКА №1</v>
      </c>
      <c r="C28" s="137">
        <f>'[1]План 2024'!$Z23</f>
        <v>0</v>
      </c>
      <c r="D28" s="45">
        <f>'[1]План 2024'!$AA23</f>
        <v>0</v>
      </c>
      <c r="E28" s="73">
        <f>'[2]СВОД по МО'!$HT30</f>
        <v>0</v>
      </c>
      <c r="F28" s="45">
        <f>'[2]СВОД по МО'!$HZ30</f>
        <v>0</v>
      </c>
      <c r="G28" s="137">
        <f>'[3]План 2024'!$Z23</f>
        <v>0</v>
      </c>
      <c r="H28" s="45">
        <f>'[3]План 2024'!$AA23</f>
        <v>0</v>
      </c>
      <c r="I28" s="13">
        <f t="shared" si="1"/>
        <v>0</v>
      </c>
      <c r="J28" s="56">
        <f t="shared" si="2"/>
        <v>0</v>
      </c>
      <c r="K28" s="5"/>
      <c r="L28" s="73"/>
      <c r="M28" s="5"/>
      <c r="N28" s="140"/>
      <c r="O28" s="140"/>
      <c r="P28" s="140"/>
      <c r="Q28" s="5"/>
      <c r="R28" s="14"/>
      <c r="S28" s="149">
        <f>'[1]План 2024'!$AH23+'[1]План 2024'!$AJ23</f>
        <v>0</v>
      </c>
      <c r="T28" s="148">
        <f>'[1]План 2024'!$AI23+'[1]План 2024'!$AK23</f>
        <v>0</v>
      </c>
      <c r="U28" s="12">
        <f>'[2]СВОД по МО'!$FO30</f>
        <v>70607</v>
      </c>
      <c r="V28" s="12">
        <f>'[2]СВОД по МО'!$FO30</f>
        <v>70607</v>
      </c>
      <c r="W28" s="149">
        <f>'[3]План 2024'!$AH23+'[3]План 2024'!$AJ23</f>
        <v>0</v>
      </c>
      <c r="X28" s="148">
        <f>'[3]План 2024'!$AI23+'[3]План 2024'!$AK23</f>
        <v>0</v>
      </c>
      <c r="Y28" s="13">
        <f t="shared" si="0"/>
        <v>0</v>
      </c>
      <c r="Z28" s="56">
        <f t="shared" si="3"/>
        <v>0</v>
      </c>
      <c r="AA28" s="5"/>
      <c r="AB28" s="74"/>
      <c r="AC28" s="5"/>
      <c r="AD28" s="5"/>
      <c r="AE28" s="5"/>
      <c r="AF28" s="14"/>
      <c r="AH28" s="94"/>
      <c r="AI28" s="94"/>
    </row>
    <row r="29" spans="1:35" x14ac:dyDescent="0.25">
      <c r="A29" s="9">
        <f>'Скорая медицинская помощь'!A29</f>
        <v>16</v>
      </c>
      <c r="B29" s="145" t="str">
        <f>'Скорая медицинская помощь'!C29</f>
        <v>ГБУЗ КК ПК ГОРОДСКАЯ ДЕТСКАЯ ПОЛИКЛИНИКА №2</v>
      </c>
      <c r="C29" s="137">
        <f>'[1]План 2024'!$Z24</f>
        <v>0</v>
      </c>
      <c r="D29" s="45">
        <f>'[1]План 2024'!$AA24</f>
        <v>0</v>
      </c>
      <c r="E29" s="73">
        <f>'[2]СВОД по МО'!$HT31</f>
        <v>0</v>
      </c>
      <c r="F29" s="45">
        <f>'[2]СВОД по МО'!$HZ31</f>
        <v>0</v>
      </c>
      <c r="G29" s="137">
        <f>'[3]План 2024'!$Z24</f>
        <v>0</v>
      </c>
      <c r="H29" s="45">
        <f>'[3]План 2024'!$AA24</f>
        <v>0</v>
      </c>
      <c r="I29" s="13">
        <f t="shared" si="1"/>
        <v>0</v>
      </c>
      <c r="J29" s="56">
        <f t="shared" si="2"/>
        <v>0</v>
      </c>
      <c r="K29" s="5"/>
      <c r="L29" s="73"/>
      <c r="M29" s="5"/>
      <c r="N29" s="140"/>
      <c r="O29" s="140"/>
      <c r="P29" s="140"/>
      <c r="Q29" s="5"/>
      <c r="R29" s="14"/>
      <c r="S29" s="149">
        <f>'[1]План 2024'!$AH24+'[1]План 2024'!$AJ24</f>
        <v>0</v>
      </c>
      <c r="T29" s="148">
        <f>'[1]План 2024'!$AI24+'[1]План 2024'!$AK24</f>
        <v>0</v>
      </c>
      <c r="U29" s="12">
        <f>'[2]СВОД по МО'!$FO31</f>
        <v>25295</v>
      </c>
      <c r="V29" s="12">
        <f>'[2]СВОД по МО'!$FO31</f>
        <v>25295</v>
      </c>
      <c r="W29" s="149">
        <f>'[3]План 2024'!$AH24+'[3]План 2024'!$AJ24</f>
        <v>0</v>
      </c>
      <c r="X29" s="148">
        <f>'[3]План 2024'!$AI24+'[3]План 2024'!$AK24</f>
        <v>0</v>
      </c>
      <c r="Y29" s="13">
        <f t="shared" si="0"/>
        <v>0</v>
      </c>
      <c r="Z29" s="56">
        <f t="shared" si="3"/>
        <v>0</v>
      </c>
      <c r="AA29" s="5"/>
      <c r="AB29" s="74"/>
      <c r="AC29" s="5"/>
      <c r="AD29" s="5"/>
      <c r="AE29" s="5"/>
      <c r="AF29" s="14"/>
      <c r="AH29" s="94"/>
      <c r="AI29" s="94"/>
    </row>
    <row r="30" spans="1:35" x14ac:dyDescent="0.25">
      <c r="A30" s="9">
        <f>'Скорая медицинская помощь'!A30</f>
        <v>17</v>
      </c>
      <c r="B30" s="145" t="str">
        <f>'Скорая медицинская помощь'!C30</f>
        <v>ГБУЗ КК ПК ГОРОДСКАЯ ДЕТСКАЯ СТОМАТОЛОГИЧЕСКАЯ ПОЛИКЛИНИКА</v>
      </c>
      <c r="C30" s="137">
        <f>'[1]План 2024'!$Z25</f>
        <v>0</v>
      </c>
      <c r="D30" s="45">
        <f>'[1]План 2024'!$AA25</f>
        <v>0</v>
      </c>
      <c r="E30" s="73">
        <f>'[2]СВОД по МО'!$HT32</f>
        <v>0</v>
      </c>
      <c r="F30" s="45">
        <f>'[2]СВОД по МО'!$HZ32</f>
        <v>0</v>
      </c>
      <c r="G30" s="137">
        <f>'[3]План 2024'!$Z25</f>
        <v>0</v>
      </c>
      <c r="H30" s="45">
        <f>'[3]План 2024'!$AA25</f>
        <v>0</v>
      </c>
      <c r="I30" s="13">
        <f t="shared" si="1"/>
        <v>0</v>
      </c>
      <c r="J30" s="56">
        <f t="shared" si="2"/>
        <v>0</v>
      </c>
      <c r="K30" s="5"/>
      <c r="L30" s="73"/>
      <c r="M30" s="5"/>
      <c r="N30" s="140"/>
      <c r="O30" s="140"/>
      <c r="P30" s="140"/>
      <c r="Q30" s="5"/>
      <c r="R30" s="14"/>
      <c r="S30" s="149">
        <f>'[1]План 2024'!$AH25+'[1]План 2024'!$AJ25</f>
        <v>0</v>
      </c>
      <c r="T30" s="148">
        <f>'[1]План 2024'!$AI25+'[1]План 2024'!$AK25</f>
        <v>0</v>
      </c>
      <c r="U30" s="12">
        <f>'[2]СВОД по МО'!$FO32</f>
        <v>195</v>
      </c>
      <c r="V30" s="12">
        <f>'[2]СВОД по МО'!$FO32</f>
        <v>195</v>
      </c>
      <c r="W30" s="149">
        <f>'[3]План 2024'!$AH25+'[3]План 2024'!$AJ25</f>
        <v>0</v>
      </c>
      <c r="X30" s="148">
        <f>'[3]План 2024'!$AI25+'[3]План 2024'!$AK25</f>
        <v>0</v>
      </c>
      <c r="Y30" s="13">
        <f t="shared" si="0"/>
        <v>0</v>
      </c>
      <c r="Z30" s="56">
        <f t="shared" si="3"/>
        <v>0</v>
      </c>
      <c r="AA30" s="5"/>
      <c r="AB30" s="74"/>
      <c r="AC30" s="5"/>
      <c r="AD30" s="5"/>
      <c r="AE30" s="5"/>
      <c r="AF30" s="14"/>
      <c r="AH30" s="94"/>
      <c r="AI30" s="94"/>
    </row>
    <row r="31" spans="1:35" x14ac:dyDescent="0.25">
      <c r="A31" s="9">
        <f>'Скорая медицинская помощь'!A31</f>
        <v>18</v>
      </c>
      <c r="B31" s="145" t="str">
        <f>'Скорая медицинская помощь'!C31</f>
        <v>ГБУЗ КК ЕРБ</v>
      </c>
      <c r="C31" s="137">
        <f>'[1]План 2024'!$Z26</f>
        <v>5580</v>
      </c>
      <c r="D31" s="45">
        <f>'[1]План 2024'!$AA26</f>
        <v>783025.44</v>
      </c>
      <c r="E31" s="73">
        <f>'[2]СВОД по МО'!$HT33</f>
        <v>3242</v>
      </c>
      <c r="F31" s="45">
        <f>'[2]СВОД по МО'!$HZ33</f>
        <v>466127.05125000002</v>
      </c>
      <c r="G31" s="137">
        <f>'[3]План 2024'!$Z26</f>
        <v>5580</v>
      </c>
      <c r="H31" s="45">
        <f>'[3]План 2024'!$AA26</f>
        <v>783025.44</v>
      </c>
      <c r="I31" s="13">
        <f t="shared" ref="I31" si="4">G31-C31</f>
        <v>0</v>
      </c>
      <c r="J31" s="56">
        <f t="shared" ref="J31" si="5">H31-D31</f>
        <v>0</v>
      </c>
      <c r="K31" s="5"/>
      <c r="L31" s="73"/>
      <c r="M31" s="5"/>
      <c r="N31" s="140"/>
      <c r="O31" s="140"/>
      <c r="P31" s="140"/>
      <c r="Q31" s="5"/>
      <c r="R31" s="14"/>
      <c r="S31" s="149">
        <f>'[1]План 2024'!$AH26+'[1]План 2024'!$AJ26</f>
        <v>0</v>
      </c>
      <c r="T31" s="148">
        <f>'[1]План 2024'!$AI26+'[1]План 2024'!$AK26</f>
        <v>0</v>
      </c>
      <c r="U31" s="12">
        <f>'[2]СВОД по МО'!$FO33</f>
        <v>61775</v>
      </c>
      <c r="V31" s="12">
        <f>'[2]СВОД по МО'!$FO33</f>
        <v>61775</v>
      </c>
      <c r="W31" s="149">
        <f>'[3]План 2024'!$AH26+'[3]План 2024'!$AJ26</f>
        <v>0</v>
      </c>
      <c r="X31" s="148">
        <f>'[3]План 2024'!$AI26+'[3]План 2024'!$AK26</f>
        <v>0</v>
      </c>
      <c r="Y31" s="13"/>
      <c r="Z31" s="56"/>
      <c r="AA31" s="5"/>
      <c r="AB31" s="74"/>
      <c r="AC31" s="5"/>
      <c r="AD31" s="5"/>
      <c r="AE31" s="5"/>
      <c r="AF31" s="14"/>
      <c r="AH31" s="94"/>
      <c r="AI31" s="94"/>
    </row>
    <row r="32" spans="1:35" x14ac:dyDescent="0.25">
      <c r="A32" s="9">
        <f>'Скорая медицинская помощь'!A32</f>
        <v>19</v>
      </c>
      <c r="B32" s="145" t="str">
        <f>'Скорая медицинская помощь'!C32</f>
        <v>ГБУЗ КК ЕЛИЗОВСКАЯ СТОМАТОЛОГИЧЕСКАЯ ПОЛИКЛИНИКА</v>
      </c>
      <c r="C32" s="137">
        <f>'[1]План 2024'!$Z27</f>
        <v>0</v>
      </c>
      <c r="D32" s="45">
        <f>'[1]План 2024'!$AA27</f>
        <v>0</v>
      </c>
      <c r="E32" s="73">
        <f>'[2]СВОД по МО'!$HT34</f>
        <v>0</v>
      </c>
      <c r="F32" s="45">
        <f>'[2]СВОД по МО'!$HZ34</f>
        <v>0</v>
      </c>
      <c r="G32" s="137">
        <f>'[3]План 2024'!$Z27</f>
        <v>0</v>
      </c>
      <c r="H32" s="45">
        <f>'[3]План 2024'!$AA27</f>
        <v>0</v>
      </c>
      <c r="I32" s="13">
        <f t="shared" si="1"/>
        <v>0</v>
      </c>
      <c r="J32" s="56">
        <f t="shared" si="2"/>
        <v>0</v>
      </c>
      <c r="K32" s="5"/>
      <c r="L32" s="73"/>
      <c r="M32" s="5"/>
      <c r="N32" s="140"/>
      <c r="O32" s="140"/>
      <c r="P32" s="140"/>
      <c r="Q32" s="5"/>
      <c r="R32" s="14"/>
      <c r="S32" s="149">
        <f>'[1]План 2024'!$AH27+'[1]План 2024'!$AJ27</f>
        <v>0</v>
      </c>
      <c r="T32" s="148">
        <f>'[1]План 2024'!$AI27+'[1]План 2024'!$AK27</f>
        <v>0</v>
      </c>
      <c r="U32" s="12">
        <f>'[2]СВОД по МО'!$FO34</f>
        <v>530</v>
      </c>
      <c r="V32" s="12">
        <f>'[2]СВОД по МО'!$FO34</f>
        <v>530</v>
      </c>
      <c r="W32" s="149">
        <f>'[3]План 2024'!$AH27+'[3]План 2024'!$AJ27</f>
        <v>0</v>
      </c>
      <c r="X32" s="148">
        <f>'[3]План 2024'!$AI27+'[3]План 2024'!$AK27</f>
        <v>0</v>
      </c>
      <c r="Y32" s="13">
        <f t="shared" si="0"/>
        <v>0</v>
      </c>
      <c r="Z32" s="56">
        <f t="shared" si="3"/>
        <v>0</v>
      </c>
      <c r="AA32" s="5"/>
      <c r="AB32" s="74"/>
      <c r="AC32" s="5"/>
      <c r="AD32" s="5"/>
      <c r="AE32" s="5"/>
      <c r="AF32" s="14"/>
      <c r="AH32" s="94"/>
      <c r="AI32" s="94"/>
    </row>
    <row r="33" spans="1:35" x14ac:dyDescent="0.25">
      <c r="A33" s="9">
        <f>'Скорая медицинская помощь'!A33</f>
        <v>20</v>
      </c>
      <c r="B33" s="145" t="str">
        <f>'Скорая медицинская помощь'!C33</f>
        <v>ГБУЗ КК "МИЛЬКОВСКАЯ РБ"</v>
      </c>
      <c r="C33" s="137">
        <f>'[1]План 2024'!$Z28</f>
        <v>1048</v>
      </c>
      <c r="D33" s="45">
        <f>'[1]План 2024'!$AA28</f>
        <v>99531.760000000009</v>
      </c>
      <c r="E33" s="73">
        <f>'[2]СВОД по МО'!$HT35</f>
        <v>703</v>
      </c>
      <c r="F33" s="45">
        <f>'[2]СВОД по МО'!$HZ35</f>
        <v>64057.336989999996</v>
      </c>
      <c r="G33" s="137">
        <f>'[3]План 2024'!$Z28</f>
        <v>1048</v>
      </c>
      <c r="H33" s="45">
        <f>'[3]План 2024'!$AA28</f>
        <v>99531.760000000009</v>
      </c>
      <c r="I33" s="13">
        <f t="shared" si="1"/>
        <v>0</v>
      </c>
      <c r="J33" s="56">
        <f t="shared" si="2"/>
        <v>0</v>
      </c>
      <c r="K33" s="5">
        <v>147</v>
      </c>
      <c r="L33" s="73">
        <v>17671</v>
      </c>
      <c r="M33" s="5"/>
      <c r="N33" s="140"/>
      <c r="O33" s="140"/>
      <c r="P33" s="140"/>
      <c r="Q33" s="5"/>
      <c r="R33" s="14"/>
      <c r="S33" s="149">
        <f>'[1]План 2024'!$AH28+'[1]План 2024'!$AJ28</f>
        <v>0</v>
      </c>
      <c r="T33" s="148">
        <f>'[1]План 2024'!$AI28+'[1]План 2024'!$AK28</f>
        <v>0</v>
      </c>
      <c r="U33" s="12">
        <f>'[2]СВОД по МО'!$FO35</f>
        <v>14829</v>
      </c>
      <c r="V33" s="12">
        <f>'[2]СВОД по МО'!$FO35</f>
        <v>14829</v>
      </c>
      <c r="W33" s="149">
        <f>'[3]План 2024'!$AH28+'[3]План 2024'!$AJ28</f>
        <v>0</v>
      </c>
      <c r="X33" s="148">
        <f>'[3]План 2024'!$AI28+'[3]План 2024'!$AK28</f>
        <v>0</v>
      </c>
      <c r="Y33" s="13">
        <f t="shared" si="0"/>
        <v>0</v>
      </c>
      <c r="Z33" s="56">
        <f t="shared" si="3"/>
        <v>0</v>
      </c>
      <c r="AA33" s="5"/>
      <c r="AB33" s="74"/>
      <c r="AC33" s="5"/>
      <c r="AD33" s="5"/>
      <c r="AE33" s="5"/>
      <c r="AF33" s="14"/>
      <c r="AH33" s="94"/>
      <c r="AI33" s="94"/>
    </row>
    <row r="34" spans="1:35" x14ac:dyDescent="0.25">
      <c r="A34" s="9">
        <f>'Скорая медицинская помощь'!A34</f>
        <v>21</v>
      </c>
      <c r="B34" s="145" t="str">
        <f>'Скорая медицинская помощь'!C34</f>
        <v>ГБУЗ КК "УСТЬ-БОЛЬШЕРЕЦКАЯ РБ"</v>
      </c>
      <c r="C34" s="137">
        <f>'[1]План 2024'!$Z29</f>
        <v>364</v>
      </c>
      <c r="D34" s="45">
        <f>'[1]План 2024'!$AA29</f>
        <v>34293.949999999997</v>
      </c>
      <c r="E34" s="73">
        <f>'[2]СВОД по МО'!$HT36</f>
        <v>224</v>
      </c>
      <c r="F34" s="45">
        <f>'[2]СВОД по МО'!$HZ36</f>
        <v>20044.373600000003</v>
      </c>
      <c r="G34" s="137">
        <f>'[3]План 2024'!$Z29</f>
        <v>364</v>
      </c>
      <c r="H34" s="45">
        <f>'[3]План 2024'!$AA29</f>
        <v>34293.949999999997</v>
      </c>
      <c r="I34" s="13">
        <f t="shared" si="1"/>
        <v>0</v>
      </c>
      <c r="J34" s="56">
        <f t="shared" si="2"/>
        <v>0</v>
      </c>
      <c r="K34" s="5"/>
      <c r="L34" s="73"/>
      <c r="M34" s="5"/>
      <c r="N34" s="140"/>
      <c r="O34" s="140"/>
      <c r="P34" s="140"/>
      <c r="Q34" s="5"/>
      <c r="R34" s="14"/>
      <c r="S34" s="149">
        <f>'[1]План 2024'!$AH29+'[1]План 2024'!$AJ29</f>
        <v>0</v>
      </c>
      <c r="T34" s="148">
        <f>'[1]План 2024'!$AI29+'[1]План 2024'!$AK29</f>
        <v>0</v>
      </c>
      <c r="U34" s="12">
        <f>'[2]СВОД по МО'!$FO36</f>
        <v>3117</v>
      </c>
      <c r="V34" s="12">
        <f>'[2]СВОД по МО'!$FO36</f>
        <v>3117</v>
      </c>
      <c r="W34" s="149">
        <f>'[3]План 2024'!$AH29+'[3]План 2024'!$AJ29</f>
        <v>0</v>
      </c>
      <c r="X34" s="148">
        <f>'[3]План 2024'!$AI29+'[3]План 2024'!$AK29</f>
        <v>0</v>
      </c>
      <c r="Y34" s="13">
        <f t="shared" si="0"/>
        <v>0</v>
      </c>
      <c r="Z34" s="56">
        <f t="shared" si="3"/>
        <v>0</v>
      </c>
      <c r="AA34" s="5"/>
      <c r="AB34" s="74"/>
      <c r="AC34" s="5"/>
      <c r="AD34" s="5"/>
      <c r="AE34" s="5"/>
      <c r="AF34" s="14"/>
      <c r="AH34" s="94"/>
      <c r="AI34" s="94"/>
    </row>
    <row r="35" spans="1:35" x14ac:dyDescent="0.25">
      <c r="A35" s="9">
        <f>'Скорая медицинская помощь'!A35</f>
        <v>22</v>
      </c>
      <c r="B35" s="145" t="str">
        <f>'Скорая медицинская помощь'!C35</f>
        <v>ГБУЗ "УСТЬ-КАМЧАТСКАЯ РБ"</v>
      </c>
      <c r="C35" s="137">
        <f>'[1]План 2024'!$Z30</f>
        <v>384</v>
      </c>
      <c r="D35" s="45">
        <f>'[1]План 2024'!$AA30</f>
        <v>41072.339999999997</v>
      </c>
      <c r="E35" s="73">
        <f>'[2]СВОД по МО'!$HT37</f>
        <v>248</v>
      </c>
      <c r="F35" s="45">
        <f>'[2]СВОД по МО'!$HZ37</f>
        <v>24133.377589999996</v>
      </c>
      <c r="G35" s="137">
        <f>'[3]План 2024'!$Z30</f>
        <v>384</v>
      </c>
      <c r="H35" s="45">
        <f>'[3]План 2024'!$AA30</f>
        <v>41072.339999999997</v>
      </c>
      <c r="I35" s="13">
        <f t="shared" si="1"/>
        <v>0</v>
      </c>
      <c r="J35" s="56">
        <f t="shared" si="2"/>
        <v>0</v>
      </c>
      <c r="K35" s="5"/>
      <c r="L35" s="73"/>
      <c r="M35" s="5"/>
      <c r="N35" s="140"/>
      <c r="O35" s="140"/>
      <c r="P35" s="140"/>
      <c r="Q35" s="5"/>
      <c r="R35" s="14"/>
      <c r="S35" s="149">
        <f>'[1]План 2024'!$AH30+'[1]План 2024'!$AJ30</f>
        <v>0</v>
      </c>
      <c r="T35" s="148">
        <f>'[1]План 2024'!$AI30+'[1]План 2024'!$AK30</f>
        <v>0</v>
      </c>
      <c r="U35" s="12">
        <f>'[2]СВОД по МО'!$FO37</f>
        <v>2255</v>
      </c>
      <c r="V35" s="12">
        <f>'[2]СВОД по МО'!$FO37</f>
        <v>2255</v>
      </c>
      <c r="W35" s="149">
        <f>'[3]План 2024'!$AH30+'[3]План 2024'!$AJ30</f>
        <v>0</v>
      </c>
      <c r="X35" s="148">
        <f>'[3]План 2024'!$AI30+'[3]План 2024'!$AK30</f>
        <v>0</v>
      </c>
      <c r="Y35" s="13">
        <f t="shared" si="0"/>
        <v>0</v>
      </c>
      <c r="Z35" s="56">
        <f t="shared" si="3"/>
        <v>0</v>
      </c>
      <c r="AA35" s="5"/>
      <c r="AB35" s="74"/>
      <c r="AC35" s="5"/>
      <c r="AD35" s="5"/>
      <c r="AE35" s="5"/>
      <c r="AF35" s="14"/>
      <c r="AH35" s="94"/>
      <c r="AI35" s="94"/>
    </row>
    <row r="36" spans="1:35" x14ac:dyDescent="0.25">
      <c r="A36" s="9">
        <f>'Скорая медицинская помощь'!A36</f>
        <v>23</v>
      </c>
      <c r="B36" s="145" t="str">
        <f>'Скорая медицинская помощь'!C36</f>
        <v>ГБУЗ КК "КЛЮЧЕВСКАЯ РБ"</v>
      </c>
      <c r="C36" s="137">
        <f>'[1]План 2024'!$Z31</f>
        <v>500</v>
      </c>
      <c r="D36" s="45">
        <f>'[1]План 2024'!$AA31</f>
        <v>66268.149999999994</v>
      </c>
      <c r="E36" s="73">
        <f>'[2]СВОД по МО'!$HT38</f>
        <v>317</v>
      </c>
      <c r="F36" s="45">
        <f>'[2]СВОД по МО'!$HZ38</f>
        <v>39246.719960000002</v>
      </c>
      <c r="G36" s="137">
        <f>'[3]План 2024'!$Z31</f>
        <v>500</v>
      </c>
      <c r="H36" s="45">
        <f>'[3]План 2024'!$AA31</f>
        <v>66268.149999999994</v>
      </c>
      <c r="I36" s="13">
        <f t="shared" si="1"/>
        <v>0</v>
      </c>
      <c r="J36" s="56">
        <f t="shared" si="2"/>
        <v>0</v>
      </c>
      <c r="K36" s="5"/>
      <c r="L36" s="73"/>
      <c r="M36" s="5"/>
      <c r="N36" s="140"/>
      <c r="O36" s="140"/>
      <c r="P36" s="140"/>
      <c r="Q36" s="5"/>
      <c r="R36" s="14"/>
      <c r="S36" s="149">
        <f>'[1]План 2024'!$AH31+'[1]План 2024'!$AJ31</f>
        <v>0</v>
      </c>
      <c r="T36" s="148">
        <f>'[1]План 2024'!$AI31+'[1]План 2024'!$AK31</f>
        <v>0</v>
      </c>
      <c r="U36" s="12">
        <f>'[2]СВОД по МО'!$FO38</f>
        <v>6498</v>
      </c>
      <c r="V36" s="12">
        <f>'[2]СВОД по МО'!$FO38</f>
        <v>6498</v>
      </c>
      <c r="W36" s="149">
        <f>'[3]План 2024'!$AH31+'[3]План 2024'!$AJ31</f>
        <v>0</v>
      </c>
      <c r="X36" s="148">
        <f>'[3]План 2024'!$AI31+'[3]План 2024'!$AK31</f>
        <v>0</v>
      </c>
      <c r="Y36" s="13">
        <f t="shared" si="0"/>
        <v>0</v>
      </c>
      <c r="Z36" s="56">
        <f t="shared" si="3"/>
        <v>0</v>
      </c>
      <c r="AA36" s="5"/>
      <c r="AB36" s="74"/>
      <c r="AC36" s="5"/>
      <c r="AD36" s="5"/>
      <c r="AE36" s="5"/>
      <c r="AF36" s="14"/>
      <c r="AH36" s="94"/>
      <c r="AI36" s="94"/>
    </row>
    <row r="37" spans="1:35" x14ac:dyDescent="0.25">
      <c r="A37" s="9">
        <f>'Скорая медицинская помощь'!A37</f>
        <v>24</v>
      </c>
      <c r="B37" s="145" t="str">
        <f>'Скорая медицинская помощь'!C37</f>
        <v>ГБУЗ КК СОБОЛЕВСКАЯ РБ</v>
      </c>
      <c r="C37" s="137">
        <f>'[1]План 2024'!$Z32</f>
        <v>313</v>
      </c>
      <c r="D37" s="45">
        <f>'[1]План 2024'!$AA32</f>
        <v>30881.019999999997</v>
      </c>
      <c r="E37" s="73">
        <f>'[2]СВОД по МО'!$HT39</f>
        <v>187</v>
      </c>
      <c r="F37" s="45">
        <f>'[2]СВОД по МО'!$HZ39</f>
        <v>16498.200440000001</v>
      </c>
      <c r="G37" s="137">
        <f>'[3]План 2024'!$Z32</f>
        <v>313</v>
      </c>
      <c r="H37" s="45">
        <f>'[3]План 2024'!$AA32</f>
        <v>30881.019999999997</v>
      </c>
      <c r="I37" s="13">
        <f t="shared" si="1"/>
        <v>0</v>
      </c>
      <c r="J37" s="56">
        <f t="shared" si="2"/>
        <v>0</v>
      </c>
      <c r="K37" s="5"/>
      <c r="L37" s="73"/>
      <c r="M37" s="5"/>
      <c r="N37" s="140"/>
      <c r="O37" s="140"/>
      <c r="P37" s="140"/>
      <c r="Q37" s="5"/>
      <c r="R37" s="14"/>
      <c r="S37" s="149">
        <f>'[1]План 2024'!$AH32+'[1]План 2024'!$AJ32</f>
        <v>0</v>
      </c>
      <c r="T37" s="148">
        <f>'[1]План 2024'!$AI32+'[1]План 2024'!$AK32</f>
        <v>0</v>
      </c>
      <c r="U37" s="12">
        <f>'[2]СВОД по МО'!$FO39</f>
        <v>1082</v>
      </c>
      <c r="V37" s="12">
        <f>'[2]СВОД по МО'!$FO39</f>
        <v>1082</v>
      </c>
      <c r="W37" s="149">
        <f>'[3]План 2024'!$AH32+'[3]План 2024'!$AJ32</f>
        <v>0</v>
      </c>
      <c r="X37" s="148">
        <f>'[3]План 2024'!$AI32+'[3]План 2024'!$AK32</f>
        <v>0</v>
      </c>
      <c r="Y37" s="13">
        <f t="shared" si="0"/>
        <v>0</v>
      </c>
      <c r="Z37" s="56">
        <f t="shared" si="3"/>
        <v>0</v>
      </c>
      <c r="AA37" s="5"/>
      <c r="AB37" s="74"/>
      <c r="AC37" s="5"/>
      <c r="AD37" s="5"/>
      <c r="AE37" s="5"/>
      <c r="AF37" s="14"/>
      <c r="AH37" s="94"/>
      <c r="AI37" s="94"/>
    </row>
    <row r="38" spans="1:35" x14ac:dyDescent="0.25">
      <c r="A38" s="9">
        <f>'Скорая медицинская помощь'!A38</f>
        <v>25</v>
      </c>
      <c r="B38" s="145" t="str">
        <f>'Скорая медицинская помощь'!C38</f>
        <v>ГБУЗ КК БЫСТРИНСКАЯ РБ</v>
      </c>
      <c r="C38" s="137">
        <f>'[1]План 2024'!$Z33</f>
        <v>313</v>
      </c>
      <c r="D38" s="45">
        <f>'[1]План 2024'!$AA33</f>
        <v>26596.47</v>
      </c>
      <c r="E38" s="73">
        <f>'[2]СВОД по МО'!$HT40</f>
        <v>166</v>
      </c>
      <c r="F38" s="45">
        <f>'[2]СВОД по МО'!$HZ40</f>
        <v>13536.862429999999</v>
      </c>
      <c r="G38" s="137">
        <f>'[3]План 2024'!$Z33</f>
        <v>313</v>
      </c>
      <c r="H38" s="45">
        <f>'[3]План 2024'!$AA33</f>
        <v>26596.47</v>
      </c>
      <c r="I38" s="13">
        <f t="shared" si="1"/>
        <v>0</v>
      </c>
      <c r="J38" s="56">
        <f t="shared" si="2"/>
        <v>0</v>
      </c>
      <c r="K38" s="5"/>
      <c r="L38" s="73"/>
      <c r="M38" s="5"/>
      <c r="N38" s="140"/>
      <c r="O38" s="140"/>
      <c r="P38" s="140"/>
      <c r="Q38" s="5"/>
      <c r="R38" s="14"/>
      <c r="S38" s="149">
        <f>'[1]План 2024'!$AH33+'[1]План 2024'!$AJ33</f>
        <v>0</v>
      </c>
      <c r="T38" s="148">
        <f>'[1]План 2024'!$AI33+'[1]План 2024'!$AK33</f>
        <v>0</v>
      </c>
      <c r="U38" s="12">
        <f>'[2]СВОД по МО'!$FO40</f>
        <v>2459</v>
      </c>
      <c r="V38" s="12">
        <f>'[2]СВОД по МО'!$FO40</f>
        <v>2459</v>
      </c>
      <c r="W38" s="149">
        <f>'[3]План 2024'!$AH33+'[3]План 2024'!$AJ33</f>
        <v>0</v>
      </c>
      <c r="X38" s="148">
        <f>'[3]План 2024'!$AI33+'[3]План 2024'!$AK33</f>
        <v>0</v>
      </c>
      <c r="Y38" s="13">
        <f t="shared" si="0"/>
        <v>0</v>
      </c>
      <c r="Z38" s="56">
        <f t="shared" si="3"/>
        <v>0</v>
      </c>
      <c r="AA38" s="5"/>
      <c r="AB38" s="74"/>
      <c r="AC38" s="5"/>
      <c r="AD38" s="5"/>
      <c r="AE38" s="5"/>
      <c r="AF38" s="14"/>
      <c r="AH38" s="94"/>
      <c r="AI38" s="94"/>
    </row>
    <row r="39" spans="1:35" x14ac:dyDescent="0.25">
      <c r="A39" s="9">
        <f>'Скорая медицинская помощь'!A39</f>
        <v>26</v>
      </c>
      <c r="B39" s="145" t="str">
        <f>'Скорая медицинская помощь'!C39</f>
        <v>ГБУЗ КК ВИЛЮЧИНСКАЯ ГБ</v>
      </c>
      <c r="C39" s="137">
        <f>'[1]План 2024'!$Z34</f>
        <v>1666</v>
      </c>
      <c r="D39" s="45">
        <f>'[1]План 2024'!$AA34</f>
        <v>270345.62</v>
      </c>
      <c r="E39" s="73">
        <f>'[2]СВОД по МО'!$HT41</f>
        <v>1020</v>
      </c>
      <c r="F39" s="45">
        <f>'[2]СВОД по МО'!$HZ41</f>
        <v>142423.45116000003</v>
      </c>
      <c r="G39" s="137">
        <f>'[3]План 2024'!$Z34</f>
        <v>1666</v>
      </c>
      <c r="H39" s="45">
        <f>'[3]План 2024'!$AA34</f>
        <v>270345.62</v>
      </c>
      <c r="I39" s="13">
        <f t="shared" si="1"/>
        <v>0</v>
      </c>
      <c r="J39" s="56">
        <f t="shared" si="2"/>
        <v>0</v>
      </c>
      <c r="K39" s="5"/>
      <c r="L39" s="73"/>
      <c r="M39" s="5"/>
      <c r="N39" s="140"/>
      <c r="O39" s="140"/>
      <c r="P39" s="140"/>
      <c r="Q39" s="5"/>
      <c r="R39" s="14"/>
      <c r="S39" s="149">
        <f>'[1]План 2024'!$AH34+'[1]План 2024'!$AJ34</f>
        <v>0</v>
      </c>
      <c r="T39" s="148">
        <f>'[1]План 2024'!$AI34+'[1]План 2024'!$AK34</f>
        <v>0</v>
      </c>
      <c r="U39" s="12">
        <f>'[2]СВОД по МО'!$FO41</f>
        <v>25949</v>
      </c>
      <c r="V39" s="12">
        <f>'[2]СВОД по МО'!$FO41</f>
        <v>25949</v>
      </c>
      <c r="W39" s="149">
        <f>'[3]План 2024'!$AH34+'[3]План 2024'!$AJ34</f>
        <v>0</v>
      </c>
      <c r="X39" s="148">
        <f>'[3]План 2024'!$AI34+'[3]План 2024'!$AK34</f>
        <v>0</v>
      </c>
      <c r="Y39" s="13">
        <f t="shared" si="0"/>
        <v>0</v>
      </c>
      <c r="Z39" s="56">
        <f t="shared" si="3"/>
        <v>0</v>
      </c>
      <c r="AA39" s="5"/>
      <c r="AB39" s="74"/>
      <c r="AC39" s="5"/>
      <c r="AD39" s="5"/>
      <c r="AE39" s="5"/>
      <c r="AF39" s="14"/>
      <c r="AH39" s="94"/>
      <c r="AI39" s="94"/>
    </row>
    <row r="40" spans="1:35" x14ac:dyDescent="0.25">
      <c r="A40" s="9">
        <f>'Скорая медицинская помощь'!A40</f>
        <v>27</v>
      </c>
      <c r="B40" s="145" t="str">
        <f>'Скорая медицинская помощь'!C40</f>
        <v>ГБУЗ КК НИКОЛЬСКАЯ РБ</v>
      </c>
      <c r="C40" s="137">
        <f>'[1]План 2024'!$Z35</f>
        <v>88</v>
      </c>
      <c r="D40" s="45">
        <f>'[1]План 2024'!$AA35</f>
        <v>14902.310000000001</v>
      </c>
      <c r="E40" s="73">
        <f>'[2]СВОД по МО'!$HT42</f>
        <v>45</v>
      </c>
      <c r="F40" s="45">
        <f>'[2]СВОД по МО'!$HZ42</f>
        <v>7326.4654</v>
      </c>
      <c r="G40" s="137">
        <f>'[3]План 2024'!$Z35</f>
        <v>88</v>
      </c>
      <c r="H40" s="45">
        <f>'[3]План 2024'!$AA35</f>
        <v>14902.310000000001</v>
      </c>
      <c r="I40" s="13">
        <f t="shared" si="1"/>
        <v>0</v>
      </c>
      <c r="J40" s="56">
        <f t="shared" si="2"/>
        <v>0</v>
      </c>
      <c r="K40" s="5"/>
      <c r="L40" s="73"/>
      <c r="M40" s="5"/>
      <c r="N40" s="140"/>
      <c r="O40" s="140"/>
      <c r="P40" s="140"/>
      <c r="Q40" s="5"/>
      <c r="R40" s="14"/>
      <c r="S40" s="149">
        <f>'[1]План 2024'!$AH35+'[1]План 2024'!$AJ35</f>
        <v>0</v>
      </c>
      <c r="T40" s="148">
        <f>'[1]План 2024'!$AI35+'[1]План 2024'!$AK35</f>
        <v>0</v>
      </c>
      <c r="U40" s="12">
        <f>'[2]СВОД по МО'!$FO42</f>
        <v>753</v>
      </c>
      <c r="V40" s="12">
        <f>'[2]СВОД по МО'!$FO42</f>
        <v>753</v>
      </c>
      <c r="W40" s="149">
        <f>'[3]План 2024'!$AH35+'[3]План 2024'!$AJ35</f>
        <v>0</v>
      </c>
      <c r="X40" s="148">
        <f>'[3]План 2024'!$AI35+'[3]План 2024'!$AK35</f>
        <v>0</v>
      </c>
      <c r="Y40" s="13">
        <f t="shared" si="0"/>
        <v>0</v>
      </c>
      <c r="Z40" s="56">
        <f t="shared" si="3"/>
        <v>0</v>
      </c>
      <c r="AA40" s="5"/>
      <c r="AB40" s="74"/>
      <c r="AC40" s="5"/>
      <c r="AD40" s="5"/>
      <c r="AE40" s="5"/>
      <c r="AF40" s="14"/>
      <c r="AH40" s="94"/>
      <c r="AI40" s="94"/>
    </row>
    <row r="41" spans="1:35" x14ac:dyDescent="0.25">
      <c r="A41" s="9">
        <f>'Скорая медицинская помощь'!A41</f>
        <v>28</v>
      </c>
      <c r="B41" s="145" t="str">
        <f>'Скорая медицинская помощь'!C41</f>
        <v>ГБУЗ КК "ТИГИЛЬСКАЯ РБ"</v>
      </c>
      <c r="C41" s="137">
        <f>'[1]План 2024'!$Z36</f>
        <v>501</v>
      </c>
      <c r="D41" s="45">
        <f>'[1]План 2024'!$AA36</f>
        <v>41850.92</v>
      </c>
      <c r="E41" s="73">
        <f>'[2]СВОД по МО'!$HT43</f>
        <v>279</v>
      </c>
      <c r="F41" s="45">
        <f>'[2]СВОД по МО'!$HZ43</f>
        <v>22727.008020000001</v>
      </c>
      <c r="G41" s="137">
        <f>'[3]План 2024'!$Z36</f>
        <v>501</v>
      </c>
      <c r="H41" s="45">
        <f>'[3]План 2024'!$AA36</f>
        <v>41850.92</v>
      </c>
      <c r="I41" s="13">
        <f>G41-C41</f>
        <v>0</v>
      </c>
      <c r="J41" s="56">
        <f t="shared" ref="J41" si="6">H41-D41</f>
        <v>0</v>
      </c>
      <c r="K41" s="5"/>
      <c r="L41" s="73"/>
      <c r="M41" s="5">
        <v>0</v>
      </c>
      <c r="N41" s="140"/>
      <c r="O41" s="140"/>
      <c r="P41" s="140"/>
      <c r="Q41" s="5"/>
      <c r="R41" s="14"/>
      <c r="S41" s="149">
        <f>'[1]План 2024'!$AH36+'[1]План 2024'!$AJ36</f>
        <v>0</v>
      </c>
      <c r="T41" s="148">
        <f>'[1]План 2024'!$AI36+'[1]План 2024'!$AK36</f>
        <v>0</v>
      </c>
      <c r="U41" s="12">
        <f>'[2]СВОД по МО'!$FO43</f>
        <v>2395</v>
      </c>
      <c r="V41" s="12">
        <f>'[2]СВОД по МО'!$FO43</f>
        <v>2395</v>
      </c>
      <c r="W41" s="149">
        <f>'[3]План 2024'!$AH36+'[3]План 2024'!$AJ36</f>
        <v>0</v>
      </c>
      <c r="X41" s="148">
        <f>'[3]План 2024'!$AI36+'[3]План 2024'!$AK36</f>
        <v>0</v>
      </c>
      <c r="Y41" s="13">
        <f t="shared" si="0"/>
        <v>0</v>
      </c>
      <c r="Z41" s="56">
        <f t="shared" si="3"/>
        <v>0</v>
      </c>
      <c r="AA41" s="5"/>
      <c r="AB41" s="74"/>
      <c r="AC41" s="5"/>
      <c r="AD41" s="5"/>
      <c r="AE41" s="5"/>
      <c r="AF41" s="14"/>
      <c r="AH41" s="94"/>
      <c r="AI41" s="94"/>
    </row>
    <row r="42" spans="1:35" x14ac:dyDescent="0.25">
      <c r="A42" s="9">
        <f>'Скорая медицинская помощь'!A42</f>
        <v>29</v>
      </c>
      <c r="B42" s="145" t="str">
        <f>'Скорая медицинская помощь'!C42</f>
        <v>ГБУЗ КК КАРАГИНСКАЯ РБ</v>
      </c>
      <c r="C42" s="137">
        <f>'[1]План 2024'!$Z37</f>
        <v>540</v>
      </c>
      <c r="D42" s="45">
        <f>'[1]План 2024'!$AA37</f>
        <v>56553.959999999992</v>
      </c>
      <c r="E42" s="73">
        <f>'[2]СВОД по МО'!$HT44</f>
        <v>277</v>
      </c>
      <c r="F42" s="45">
        <f>'[2]СВОД по МО'!$HZ44</f>
        <v>30824.986339999999</v>
      </c>
      <c r="G42" s="137">
        <f>'[3]План 2024'!$Z37</f>
        <v>442</v>
      </c>
      <c r="H42" s="45">
        <f>'[3]План 2024'!$AA37</f>
        <v>56553.959999999992</v>
      </c>
      <c r="I42" s="13">
        <f t="shared" si="1"/>
        <v>-98</v>
      </c>
      <c r="J42" s="56">
        <f t="shared" si="2"/>
        <v>0</v>
      </c>
      <c r="K42" s="5">
        <v>-98</v>
      </c>
      <c r="L42" s="73"/>
      <c r="M42" s="5"/>
      <c r="N42" s="140"/>
      <c r="O42" s="140"/>
      <c r="P42" s="140"/>
      <c r="Q42" s="5"/>
      <c r="R42" s="14"/>
      <c r="S42" s="149">
        <f>'[1]План 2024'!$AH37+'[1]План 2024'!$AJ37</f>
        <v>0</v>
      </c>
      <c r="T42" s="148">
        <f>'[1]План 2024'!$AI37+'[1]План 2024'!$AK37</f>
        <v>0</v>
      </c>
      <c r="U42" s="12">
        <f>'[2]СВОД по МО'!$FO44</f>
        <v>1330</v>
      </c>
      <c r="V42" s="12">
        <f>'[2]СВОД по МО'!$FO44</f>
        <v>1330</v>
      </c>
      <c r="W42" s="149">
        <f>'[3]План 2024'!$AH37+'[3]План 2024'!$AJ37</f>
        <v>0</v>
      </c>
      <c r="X42" s="148">
        <f>'[3]План 2024'!$AI37+'[3]План 2024'!$AK37</f>
        <v>0</v>
      </c>
      <c r="Y42" s="13">
        <f t="shared" si="0"/>
        <v>0</v>
      </c>
      <c r="Z42" s="56">
        <f t="shared" si="3"/>
        <v>0</v>
      </c>
      <c r="AA42" s="5"/>
      <c r="AB42" s="74"/>
      <c r="AC42" s="5"/>
      <c r="AD42" s="5"/>
      <c r="AE42" s="5"/>
      <c r="AF42" s="14"/>
      <c r="AH42" s="94"/>
      <c r="AI42" s="94"/>
    </row>
    <row r="43" spans="1:35" x14ac:dyDescent="0.25">
      <c r="A43" s="9">
        <f>'Скорая медицинская помощь'!A43</f>
        <v>30</v>
      </c>
      <c r="B43" s="145" t="str">
        <f>'Скорая медицинская помощь'!C43</f>
        <v>ГБУЗ КК "ОЛЮТОРСКАЯ РБ"</v>
      </c>
      <c r="C43" s="137">
        <f>'[1]План 2024'!$Z38</f>
        <v>558</v>
      </c>
      <c r="D43" s="45">
        <f>'[1]План 2024'!$AA38</f>
        <v>51622.89</v>
      </c>
      <c r="E43" s="73">
        <f>'[2]СВОД по МО'!$HT45</f>
        <v>293</v>
      </c>
      <c r="F43" s="45">
        <f>'[2]СВОД по МО'!$HZ45</f>
        <v>29824.723489999997</v>
      </c>
      <c r="G43" s="137">
        <f>'[3]План 2024'!$Z38</f>
        <v>558</v>
      </c>
      <c r="H43" s="45">
        <f>'[3]План 2024'!$AA38</f>
        <v>51622.89</v>
      </c>
      <c r="I43" s="13">
        <f t="shared" si="1"/>
        <v>0</v>
      </c>
      <c r="J43" s="56">
        <f t="shared" si="2"/>
        <v>0</v>
      </c>
      <c r="K43" s="5"/>
      <c r="L43" s="73"/>
      <c r="M43" s="5"/>
      <c r="N43" s="140"/>
      <c r="O43" s="140"/>
      <c r="P43" s="140"/>
      <c r="Q43" s="5"/>
      <c r="R43" s="14"/>
      <c r="S43" s="149">
        <f>'[1]План 2024'!$AH38+'[1]План 2024'!$AJ38</f>
        <v>0</v>
      </c>
      <c r="T43" s="148">
        <f>'[1]План 2024'!$AI38+'[1]План 2024'!$AK38</f>
        <v>0</v>
      </c>
      <c r="U43" s="12">
        <f>'[2]СВОД по МО'!$FO45</f>
        <v>1901</v>
      </c>
      <c r="V43" s="12">
        <f>'[2]СВОД по МО'!$FO45</f>
        <v>1901</v>
      </c>
      <c r="W43" s="149">
        <f>'[3]План 2024'!$AH38+'[3]План 2024'!$AJ38</f>
        <v>0</v>
      </c>
      <c r="X43" s="148">
        <f>'[3]План 2024'!$AI38+'[3]План 2024'!$AK38</f>
        <v>0</v>
      </c>
      <c r="Y43" s="13">
        <f t="shared" si="0"/>
        <v>0</v>
      </c>
      <c r="Z43" s="56">
        <f t="shared" si="3"/>
        <v>0</v>
      </c>
      <c r="AA43" s="5"/>
      <c r="AB43" s="74"/>
      <c r="AC43" s="5"/>
      <c r="AD43" s="5"/>
      <c r="AE43" s="5"/>
      <c r="AF43" s="14"/>
      <c r="AH43" s="94"/>
      <c r="AI43" s="94"/>
    </row>
    <row r="44" spans="1:35" x14ac:dyDescent="0.25">
      <c r="A44" s="9">
        <f>'Скорая медицинская помощь'!A44</f>
        <v>31</v>
      </c>
      <c r="B44" s="145" t="str">
        <f>'Скорая медицинская помощь'!C44</f>
        <v>ГБУЗ КК "ПЕНЖИНСКАЯ РБ"</v>
      </c>
      <c r="C44" s="137">
        <f>'[1]План 2024'!$Z39</f>
        <v>387</v>
      </c>
      <c r="D44" s="45">
        <f>'[1]План 2024'!$AA39</f>
        <v>53119.83</v>
      </c>
      <c r="E44" s="73">
        <f>'[2]СВОД по МО'!$HT46</f>
        <v>164</v>
      </c>
      <c r="F44" s="45">
        <f>'[2]СВОД по МО'!$HZ46</f>
        <v>28019.056759999999</v>
      </c>
      <c r="G44" s="137">
        <f>'[3]План 2024'!$Z39</f>
        <v>387</v>
      </c>
      <c r="H44" s="45">
        <f>'[3]План 2024'!$AA39</f>
        <v>53119.83</v>
      </c>
      <c r="I44" s="13">
        <f t="shared" si="1"/>
        <v>0</v>
      </c>
      <c r="J44" s="56">
        <f t="shared" si="2"/>
        <v>0</v>
      </c>
      <c r="K44" s="5"/>
      <c r="L44" s="73"/>
      <c r="M44" s="5"/>
      <c r="N44" s="140"/>
      <c r="O44" s="140"/>
      <c r="P44" s="140"/>
      <c r="Q44" s="5"/>
      <c r="R44" s="14"/>
      <c r="S44" s="149">
        <f>'[1]План 2024'!$AH39+'[1]План 2024'!$AJ39</f>
        <v>0</v>
      </c>
      <c r="T44" s="148">
        <f>'[1]План 2024'!$AI39+'[1]План 2024'!$AK39</f>
        <v>0</v>
      </c>
      <c r="U44" s="12">
        <f>'[2]СВОД по МО'!$FO46</f>
        <v>303</v>
      </c>
      <c r="V44" s="12">
        <f>'[2]СВОД по МО'!$FO46</f>
        <v>303</v>
      </c>
      <c r="W44" s="149">
        <f>'[3]План 2024'!$AH39+'[3]План 2024'!$AJ39</f>
        <v>0</v>
      </c>
      <c r="X44" s="148">
        <f>'[3]План 2024'!$AI39+'[3]План 2024'!$AK39</f>
        <v>0</v>
      </c>
      <c r="Y44" s="13">
        <f t="shared" si="0"/>
        <v>0</v>
      </c>
      <c r="Z44" s="56">
        <f t="shared" si="3"/>
        <v>0</v>
      </c>
      <c r="AA44" s="5"/>
      <c r="AB44" s="74"/>
      <c r="AC44" s="5"/>
      <c r="AD44" s="5"/>
      <c r="AE44" s="5"/>
      <c r="AF44" s="14"/>
      <c r="AH44" s="94"/>
      <c r="AI44" s="94"/>
    </row>
    <row r="45" spans="1:35" x14ac:dyDescent="0.25">
      <c r="A45" s="9">
        <f>'Скорая медицинская помощь'!A45</f>
        <v>32</v>
      </c>
      <c r="B45" s="145" t="str">
        <f>'Скорая медицинская помощь'!C45</f>
        <v>ФИЛИАЛ №2 ФГКУ "1477 ВМКГ" МИНОБОРОНЫ РОССИИ</v>
      </c>
      <c r="C45" s="137">
        <f>'[1]План 2024'!$Z40</f>
        <v>0</v>
      </c>
      <c r="D45" s="45">
        <f>'[1]План 2024'!$AA40</f>
        <v>0</v>
      </c>
      <c r="E45" s="73"/>
      <c r="F45" s="45"/>
      <c r="G45" s="137">
        <f>'[3]План 2024'!$Z40</f>
        <v>0</v>
      </c>
      <c r="H45" s="45">
        <f>'[3]План 2024'!$AA40</f>
        <v>0</v>
      </c>
      <c r="I45" s="13">
        <f t="shared" si="1"/>
        <v>0</v>
      </c>
      <c r="J45" s="56">
        <f t="shared" si="2"/>
        <v>0</v>
      </c>
      <c r="K45" s="5"/>
      <c r="L45" s="73"/>
      <c r="M45" s="5"/>
      <c r="N45" s="140"/>
      <c r="O45" s="140"/>
      <c r="P45" s="140"/>
      <c r="Q45" s="5"/>
      <c r="R45" s="14"/>
      <c r="S45" s="149">
        <f>'[1]План 2024'!$AH40+'[1]План 2024'!$AJ40</f>
        <v>0</v>
      </c>
      <c r="T45" s="148">
        <f>'[1]План 2024'!$AI40+'[1]План 2024'!$AK40</f>
        <v>0</v>
      </c>
      <c r="U45" s="12"/>
      <c r="V45" s="12"/>
      <c r="W45" s="149">
        <f>'[3]План 2024'!$AH40+'[3]План 2024'!$AJ40</f>
        <v>0</v>
      </c>
      <c r="X45" s="148">
        <f>'[3]План 2024'!$AI40+'[3]План 2024'!$AK40</f>
        <v>0</v>
      </c>
      <c r="Y45" s="13">
        <f t="shared" si="0"/>
        <v>0</v>
      </c>
      <c r="Z45" s="56">
        <f t="shared" si="3"/>
        <v>0</v>
      </c>
      <c r="AA45" s="5"/>
      <c r="AB45" s="74"/>
      <c r="AC45" s="5"/>
      <c r="AD45" s="5"/>
      <c r="AE45" s="5"/>
      <c r="AF45" s="14"/>
      <c r="AH45" s="94"/>
      <c r="AI45" s="94"/>
    </row>
    <row r="46" spans="1:35" x14ac:dyDescent="0.25">
      <c r="A46" s="9">
        <f>'Скорая медицинская помощь'!A46</f>
        <v>33</v>
      </c>
      <c r="B46" s="145" t="str">
        <f>'Скорая медицинская помощь'!C46</f>
        <v>Камчатская больница ФГБУЗ ДВОМЦ ФМБА России</v>
      </c>
      <c r="C46" s="137">
        <f>'[1]План 2024'!$Z41</f>
        <v>495</v>
      </c>
      <c r="D46" s="45">
        <f>'[1]План 2024'!$AA41</f>
        <v>67077.960000000006</v>
      </c>
      <c r="E46" s="73">
        <f>'[2]СВОД по МО'!$HT47</f>
        <v>411</v>
      </c>
      <c r="F46" s="45">
        <f>'[2]СВОД по МО'!$HZ47</f>
        <v>51257.195819999994</v>
      </c>
      <c r="G46" s="137">
        <f>'[3]План 2024'!$Z41</f>
        <v>495</v>
      </c>
      <c r="H46" s="45">
        <f>'[3]План 2024'!$AA41</f>
        <v>67077.960000000006</v>
      </c>
      <c r="I46" s="13">
        <f t="shared" ref="I46:I63" si="7">G46-C46</f>
        <v>0</v>
      </c>
      <c r="J46" s="56">
        <f t="shared" ref="J46:J63" si="8">H46-D46</f>
        <v>0</v>
      </c>
      <c r="K46" s="5">
        <v>150</v>
      </c>
      <c r="L46" s="73">
        <v>16631.47</v>
      </c>
      <c r="M46" s="5"/>
      <c r="N46" s="140"/>
      <c r="O46" s="140"/>
      <c r="P46" s="140"/>
      <c r="Q46" s="5"/>
      <c r="R46" s="14"/>
      <c r="S46" s="149">
        <f>'[1]План 2024'!$AH41+'[1]План 2024'!$AJ41</f>
        <v>0</v>
      </c>
      <c r="T46" s="148">
        <f>'[1]План 2024'!$AI41+'[1]План 2024'!$AK41</f>
        <v>0</v>
      </c>
      <c r="U46" s="12">
        <f>'[2]СВОД по МО'!$FO47</f>
        <v>3696</v>
      </c>
      <c r="V46" s="12">
        <f>'[2]СВОД по МО'!$FO47</f>
        <v>3696</v>
      </c>
      <c r="W46" s="149">
        <f>'[3]План 2024'!$AH41+'[3]План 2024'!$AJ41</f>
        <v>0</v>
      </c>
      <c r="X46" s="148">
        <f>'[3]План 2024'!$AI41+'[3]План 2024'!$AK41</f>
        <v>0</v>
      </c>
      <c r="Y46" s="13">
        <f t="shared" ref="Y46:Y63" si="9">W46-S46</f>
        <v>0</v>
      </c>
      <c r="Z46" s="56">
        <f t="shared" ref="Z46:Z63" si="10">X46-T46</f>
        <v>0</v>
      </c>
      <c r="AA46" s="5"/>
      <c r="AB46" s="74"/>
      <c r="AC46" s="5"/>
      <c r="AD46" s="5"/>
      <c r="AE46" s="5"/>
      <c r="AF46" s="14"/>
      <c r="AH46" s="94"/>
      <c r="AI46" s="94"/>
    </row>
    <row r="47" spans="1:35" x14ac:dyDescent="0.25">
      <c r="A47" s="9">
        <f>'Скорая медицинская помощь'!A47</f>
        <v>34</v>
      </c>
      <c r="B47" s="145" t="str">
        <f>'Скорая медицинская помощь'!C47</f>
        <v>ФКУЗ "МСЧ МВД РОССИИ ПО КАМЧАТСКОМУ КРАЮ"</v>
      </c>
      <c r="C47" s="137">
        <f>'[1]План 2024'!$Z42</f>
        <v>89</v>
      </c>
      <c r="D47" s="45">
        <f>'[1]План 2024'!$AA42</f>
        <v>8577.33</v>
      </c>
      <c r="E47" s="73">
        <f>'[2]СВОД по МО'!$HT48</f>
        <v>22</v>
      </c>
      <c r="F47" s="45">
        <f>'[2]СВОД по МО'!$HZ48</f>
        <v>1997.9843499999999</v>
      </c>
      <c r="G47" s="137">
        <f>'[3]План 2024'!$Z42</f>
        <v>89</v>
      </c>
      <c r="H47" s="45">
        <f>'[3]План 2024'!$AA42</f>
        <v>8577.33</v>
      </c>
      <c r="I47" s="13">
        <f t="shared" si="7"/>
        <v>0</v>
      </c>
      <c r="J47" s="231">
        <f t="shared" si="8"/>
        <v>0</v>
      </c>
      <c r="K47" s="5"/>
      <c r="L47" s="73"/>
      <c r="M47" s="5"/>
      <c r="N47" s="140"/>
      <c r="O47" s="140"/>
      <c r="P47" s="140"/>
      <c r="Q47" s="5"/>
      <c r="R47" s="14"/>
      <c r="S47" s="149">
        <f>'[1]План 2024'!$AH42+'[1]План 2024'!$AJ42</f>
        <v>0</v>
      </c>
      <c r="T47" s="148">
        <f>'[1]План 2024'!$AI42+'[1]План 2024'!$AK42</f>
        <v>0</v>
      </c>
      <c r="U47" s="12">
        <f>'[2]СВОД по МО'!$FO48</f>
        <v>894</v>
      </c>
      <c r="V47" s="12">
        <f>'[2]СВОД по МО'!$FO48</f>
        <v>894</v>
      </c>
      <c r="W47" s="149">
        <f>'[3]План 2024'!$AH42+'[3]План 2024'!$AJ42</f>
        <v>0</v>
      </c>
      <c r="X47" s="148">
        <f>'[3]План 2024'!$AI42+'[3]План 2024'!$AK42</f>
        <v>0</v>
      </c>
      <c r="Y47" s="13">
        <f t="shared" si="9"/>
        <v>0</v>
      </c>
      <c r="Z47" s="56">
        <f t="shared" si="10"/>
        <v>0</v>
      </c>
      <c r="AA47" s="5"/>
      <c r="AB47" s="74"/>
      <c r="AC47" s="5"/>
      <c r="AD47" s="5"/>
      <c r="AE47" s="5"/>
      <c r="AF47" s="14"/>
      <c r="AH47" s="94"/>
      <c r="AI47" s="94"/>
    </row>
    <row r="48" spans="1:35" x14ac:dyDescent="0.25">
      <c r="A48" s="9">
        <f>'Скорая медицинская помощь'!A48</f>
        <v>35</v>
      </c>
      <c r="B48" s="145" t="str">
        <f>'Скорая медицинская помощь'!C48</f>
        <v>ГБУЗ КК ДИБ</v>
      </c>
      <c r="C48" s="137">
        <f>'[1]План 2024'!$Z43</f>
        <v>1650</v>
      </c>
      <c r="D48" s="45">
        <f>'[1]План 2024'!$AA43</f>
        <v>219578.87</v>
      </c>
      <c r="E48" s="73">
        <f>'[2]СВОД по МО'!$HT49</f>
        <v>1221</v>
      </c>
      <c r="F48" s="45">
        <f>'[2]СВОД по МО'!$HZ49</f>
        <v>162581.19112</v>
      </c>
      <c r="G48" s="137">
        <f>'[3]План 2024'!$Z43</f>
        <v>1710</v>
      </c>
      <c r="H48" s="45">
        <f>'[3]План 2024'!$AA43</f>
        <v>228078.40999999997</v>
      </c>
      <c r="I48" s="13">
        <f t="shared" si="7"/>
        <v>60</v>
      </c>
      <c r="J48" s="56">
        <f>H48-D48</f>
        <v>8499.539999999979</v>
      </c>
      <c r="K48" s="5">
        <v>401</v>
      </c>
      <c r="L48" s="73">
        <v>53520.25</v>
      </c>
      <c r="M48" s="348">
        <v>60</v>
      </c>
      <c r="N48" s="140">
        <v>8499.5400000000009</v>
      </c>
      <c r="O48" s="140"/>
      <c r="P48" s="140"/>
      <c r="Q48" s="5"/>
      <c r="R48" s="14"/>
      <c r="S48" s="149">
        <f>'[1]План 2024'!$AH43+'[1]План 2024'!$AJ43</f>
        <v>0</v>
      </c>
      <c r="T48" s="148">
        <f>'[1]План 2024'!$AI43+'[1]План 2024'!$AK43</f>
        <v>0</v>
      </c>
      <c r="U48" s="12">
        <f>'[2]СВОД по МО'!$FO49</f>
        <v>0</v>
      </c>
      <c r="V48" s="12">
        <f>'[2]СВОД по МО'!$FO49</f>
        <v>0</v>
      </c>
      <c r="W48" s="149">
        <f>'[3]План 2024'!$AH43+'[3]План 2024'!$AJ43</f>
        <v>0</v>
      </c>
      <c r="X48" s="148">
        <f>'[3]План 2024'!$AI43+'[3]План 2024'!$AK43</f>
        <v>0</v>
      </c>
      <c r="Y48" s="13">
        <f t="shared" si="9"/>
        <v>0</v>
      </c>
      <c r="Z48" s="56">
        <f t="shared" si="10"/>
        <v>0</v>
      </c>
      <c r="AA48" s="5"/>
      <c r="AB48" s="74"/>
      <c r="AC48" s="5"/>
      <c r="AD48" s="5"/>
      <c r="AE48" s="5"/>
      <c r="AF48" s="14"/>
      <c r="AH48" s="94"/>
      <c r="AI48" s="94"/>
    </row>
    <row r="49" spans="1:35" x14ac:dyDescent="0.25">
      <c r="A49" s="9">
        <f>'Скорая медицинская помощь'!A49</f>
        <v>36</v>
      </c>
      <c r="B49" s="145" t="str">
        <f>'Скорая медицинская помощь'!C49</f>
        <v>ГБУЗ КК "ОЗЕРНОВСКАЯ РБ"</v>
      </c>
      <c r="C49" s="137">
        <f>'[1]План 2024'!$Z44</f>
        <v>244</v>
      </c>
      <c r="D49" s="45">
        <f>'[1]План 2024'!$AA44</f>
        <v>24397.43</v>
      </c>
      <c r="E49" s="73">
        <f>'[2]СВОД по МО'!$HT50</f>
        <v>150</v>
      </c>
      <c r="F49" s="45">
        <f>'[2]СВОД по МО'!$HZ50</f>
        <v>12831.98336</v>
      </c>
      <c r="G49" s="137">
        <f>'[3]План 2024'!$Z44</f>
        <v>244</v>
      </c>
      <c r="H49" s="45">
        <f>'[3]План 2024'!$AA44</f>
        <v>24397.43</v>
      </c>
      <c r="I49" s="13">
        <f t="shared" si="7"/>
        <v>0</v>
      </c>
      <c r="J49" s="56">
        <f t="shared" si="8"/>
        <v>0</v>
      </c>
      <c r="K49" s="5">
        <v>15</v>
      </c>
      <c r="L49" s="73">
        <v>0</v>
      </c>
      <c r="M49" s="5"/>
      <c r="N49" s="140"/>
      <c r="O49" s="140"/>
      <c r="P49" s="140"/>
      <c r="Q49" s="5"/>
      <c r="R49" s="14"/>
      <c r="S49" s="149">
        <f>'[1]План 2024'!$AH44+'[1]План 2024'!$AJ44</f>
        <v>0</v>
      </c>
      <c r="T49" s="148">
        <f>'[1]План 2024'!$AI44+'[1]План 2024'!$AK44</f>
        <v>0</v>
      </c>
      <c r="U49" s="12">
        <f>'[2]СВОД по МО'!$FO50</f>
        <v>1248</v>
      </c>
      <c r="V49" s="12">
        <f>'[2]СВОД по МО'!$FO50</f>
        <v>1248</v>
      </c>
      <c r="W49" s="149">
        <f>'[3]План 2024'!$AH44+'[3]План 2024'!$AJ44</f>
        <v>0</v>
      </c>
      <c r="X49" s="148">
        <f>'[3]План 2024'!$AI44+'[3]План 2024'!$AK44</f>
        <v>0</v>
      </c>
      <c r="Y49" s="13">
        <f t="shared" si="9"/>
        <v>0</v>
      </c>
      <c r="Z49" s="56">
        <f t="shared" si="10"/>
        <v>0</v>
      </c>
      <c r="AA49" s="5"/>
      <c r="AB49" s="74"/>
      <c r="AC49" s="5"/>
      <c r="AD49" s="5"/>
      <c r="AE49" s="5"/>
      <c r="AF49" s="14"/>
      <c r="AH49" s="94"/>
      <c r="AI49" s="94"/>
    </row>
    <row r="50" spans="1:35" x14ac:dyDescent="0.25">
      <c r="A50" s="9">
        <f>'Скорая медицинская помощь'!A50</f>
        <v>37</v>
      </c>
      <c r="B50" s="145" t="str">
        <f>'Скорая медицинская помощь'!C50</f>
        <v>ГБУЗ КК ЕССМП</v>
      </c>
      <c r="C50" s="137">
        <f>'[1]План 2024'!$Z45</f>
        <v>0</v>
      </c>
      <c r="D50" s="45">
        <f>'[1]План 2024'!$AA45</f>
        <v>0</v>
      </c>
      <c r="E50" s="73">
        <f>'[2]СВОД по МО'!$HT51</f>
        <v>0</v>
      </c>
      <c r="F50" s="45">
        <f>'[2]СВОД по МО'!$HZ51</f>
        <v>0</v>
      </c>
      <c r="G50" s="137">
        <f>'[3]План 2024'!$Z45</f>
        <v>0</v>
      </c>
      <c r="H50" s="45">
        <f>'[3]План 2024'!$AA45</f>
        <v>0</v>
      </c>
      <c r="I50" s="13">
        <f t="shared" si="7"/>
        <v>0</v>
      </c>
      <c r="J50" s="56">
        <f t="shared" si="8"/>
        <v>0</v>
      </c>
      <c r="K50" s="5"/>
      <c r="L50" s="73"/>
      <c r="M50" s="5"/>
      <c r="N50" s="140"/>
      <c r="O50" s="140"/>
      <c r="P50" s="140"/>
      <c r="Q50" s="5"/>
      <c r="R50" s="14"/>
      <c r="S50" s="149">
        <f>'[1]План 2024'!$AH45+'[1]План 2024'!$AJ45</f>
        <v>0</v>
      </c>
      <c r="T50" s="148">
        <f>'[1]План 2024'!$AI45+'[1]План 2024'!$AK45</f>
        <v>0</v>
      </c>
      <c r="U50" s="12">
        <f>'[2]СВОД по МО'!$FO51</f>
        <v>0</v>
      </c>
      <c r="V50" s="12">
        <f>'[2]СВОД по МО'!$FO51</f>
        <v>0</v>
      </c>
      <c r="W50" s="149">
        <f>'[3]План 2024'!$AH45+'[3]План 2024'!$AJ45</f>
        <v>0</v>
      </c>
      <c r="X50" s="148">
        <f>'[3]План 2024'!$AI45+'[3]План 2024'!$AK45</f>
        <v>0</v>
      </c>
      <c r="Y50" s="13">
        <f t="shared" si="9"/>
        <v>0</v>
      </c>
      <c r="Z50" s="56">
        <f t="shared" si="10"/>
        <v>0</v>
      </c>
      <c r="AA50" s="5"/>
      <c r="AB50" s="74"/>
      <c r="AC50" s="5"/>
      <c r="AD50" s="5"/>
      <c r="AE50" s="5"/>
      <c r="AF50" s="14"/>
      <c r="AH50" s="94"/>
      <c r="AI50" s="94"/>
    </row>
    <row r="51" spans="1:35" x14ac:dyDescent="0.25">
      <c r="A51" s="9">
        <f>'Скорая медицинская помощь'!A51</f>
        <v>38</v>
      </c>
      <c r="B51" s="145" t="str">
        <f>'Скорая медицинская помощь'!C51</f>
        <v>ГБУЗКК "ПКГССМП"</v>
      </c>
      <c r="C51" s="137">
        <f>'[1]План 2024'!$Z46</f>
        <v>0</v>
      </c>
      <c r="D51" s="45">
        <f>'[1]План 2024'!$AA46</f>
        <v>0</v>
      </c>
      <c r="E51" s="73">
        <f>'[2]СВОД по МО'!$HT52</f>
        <v>0</v>
      </c>
      <c r="F51" s="45">
        <f>'[2]СВОД по МО'!$HZ52</f>
        <v>0</v>
      </c>
      <c r="G51" s="137">
        <f>'[3]План 2024'!$Z46</f>
        <v>0</v>
      </c>
      <c r="H51" s="45">
        <f>'[3]План 2024'!$AA46</f>
        <v>0</v>
      </c>
      <c r="I51" s="13">
        <f t="shared" si="7"/>
        <v>0</v>
      </c>
      <c r="J51" s="56">
        <f t="shared" si="8"/>
        <v>0</v>
      </c>
      <c r="K51" s="5"/>
      <c r="L51" s="73"/>
      <c r="M51" s="5"/>
      <c r="N51" s="140"/>
      <c r="O51" s="140"/>
      <c r="P51" s="140"/>
      <c r="Q51" s="5"/>
      <c r="R51" s="14"/>
      <c r="S51" s="149">
        <f>'[1]План 2024'!$AH46+'[1]План 2024'!$AJ46</f>
        <v>0</v>
      </c>
      <c r="T51" s="148">
        <f>'[1]План 2024'!$AI46+'[1]План 2024'!$AK46</f>
        <v>0</v>
      </c>
      <c r="U51" s="12">
        <f>'[2]СВОД по МО'!$FO52</f>
        <v>0</v>
      </c>
      <c r="V51" s="12">
        <f>'[2]СВОД по МО'!$FO52</f>
        <v>0</v>
      </c>
      <c r="W51" s="149">
        <f>'[3]План 2024'!$AH46+'[3]План 2024'!$AJ46</f>
        <v>0</v>
      </c>
      <c r="X51" s="148">
        <f>'[3]План 2024'!$AI46+'[3]План 2024'!$AK46</f>
        <v>0</v>
      </c>
      <c r="Y51" s="13">
        <f t="shared" si="9"/>
        <v>0</v>
      </c>
      <c r="Z51" s="56">
        <f t="shared" si="10"/>
        <v>0</v>
      </c>
      <c r="AA51" s="5"/>
      <c r="AB51" s="74"/>
      <c r="AC51" s="5"/>
      <c r="AD51" s="5"/>
      <c r="AE51" s="5"/>
      <c r="AF51" s="14"/>
      <c r="AH51" s="94"/>
      <c r="AI51" s="94"/>
    </row>
    <row r="52" spans="1:35" x14ac:dyDescent="0.25">
      <c r="A52" s="9">
        <f>'Скорая медицинская помощь'!A52</f>
        <v>39</v>
      </c>
      <c r="B52" s="145" t="str">
        <f>'Скорая медицинская помощь'!C52</f>
        <v>ООО "КАМЧАТСКАЯ НЕВРОЛОГИЧЕСКАЯ КЛИНИКА"</v>
      </c>
      <c r="C52" s="137">
        <f>'[1]План 2024'!$Z47</f>
        <v>0</v>
      </c>
      <c r="D52" s="45">
        <f>'[1]План 2024'!$AA47</f>
        <v>0</v>
      </c>
      <c r="E52" s="73">
        <f>'[2]СВОД по МО'!$HT53</f>
        <v>0</v>
      </c>
      <c r="F52" s="45">
        <f>'[2]СВОД по МО'!$HZ53</f>
        <v>0</v>
      </c>
      <c r="G52" s="137">
        <f>'[3]План 2024'!$Z47</f>
        <v>0</v>
      </c>
      <c r="H52" s="45">
        <f>'[3]План 2024'!$AA47</f>
        <v>0</v>
      </c>
      <c r="I52" s="13">
        <f t="shared" si="7"/>
        <v>0</v>
      </c>
      <c r="J52" s="56">
        <f t="shared" si="8"/>
        <v>0</v>
      </c>
      <c r="K52" s="5"/>
      <c r="L52" s="73"/>
      <c r="M52" s="5"/>
      <c r="N52" s="140"/>
      <c r="O52" s="140"/>
      <c r="P52" s="140"/>
      <c r="Q52" s="5"/>
      <c r="R52" s="14"/>
      <c r="S52" s="149">
        <f>'[1]План 2024'!$AH47+'[1]План 2024'!$AJ47</f>
        <v>0</v>
      </c>
      <c r="T52" s="148">
        <f>'[1]План 2024'!$AI47+'[1]План 2024'!$AK47</f>
        <v>0</v>
      </c>
      <c r="U52" s="12">
        <f>'[2]СВОД по МО'!$FO53</f>
        <v>0</v>
      </c>
      <c r="V52" s="12">
        <f>'[2]СВОД по МО'!$FO53</f>
        <v>0</v>
      </c>
      <c r="W52" s="149">
        <f>'[3]План 2024'!$AH47+'[3]План 2024'!$AJ47</f>
        <v>0</v>
      </c>
      <c r="X52" s="148">
        <f>'[3]План 2024'!$AI47+'[3]План 2024'!$AK47</f>
        <v>0</v>
      </c>
      <c r="Y52" s="13">
        <f t="shared" si="9"/>
        <v>0</v>
      </c>
      <c r="Z52" s="56">
        <f t="shared" si="10"/>
        <v>0</v>
      </c>
      <c r="AA52" s="5"/>
      <c r="AB52" s="74"/>
      <c r="AC52" s="5"/>
      <c r="AD52" s="5"/>
      <c r="AE52" s="5"/>
      <c r="AF52" s="14"/>
      <c r="AH52" s="94"/>
      <c r="AI52" s="94"/>
    </row>
    <row r="53" spans="1:35" x14ac:dyDescent="0.25">
      <c r="A53" s="9">
        <f>'Скорая медицинская помощь'!A53</f>
        <v>40</v>
      </c>
      <c r="B53" s="145" t="str">
        <f>'Скорая медицинская помощь'!C53</f>
        <v>ООО РЦ "ОРМЕДИУМ"</v>
      </c>
      <c r="C53" s="137">
        <f>'[1]План 2024'!$Z48</f>
        <v>0</v>
      </c>
      <c r="D53" s="45">
        <f>'[1]План 2024'!$AA48</f>
        <v>0</v>
      </c>
      <c r="E53" s="73">
        <f>'[2]СВОД по МО'!$HT$73</f>
        <v>0</v>
      </c>
      <c r="F53" s="45">
        <f>'[2]СВОД по МО'!$HZ$73</f>
        <v>0</v>
      </c>
      <c r="G53" s="137">
        <f>'[3]План 2024'!$Z48</f>
        <v>0</v>
      </c>
      <c r="H53" s="45">
        <f>'[3]План 2024'!$AA48</f>
        <v>0</v>
      </c>
      <c r="I53" s="13">
        <f t="shared" si="7"/>
        <v>0</v>
      </c>
      <c r="J53" s="56">
        <f t="shared" si="8"/>
        <v>0</v>
      </c>
      <c r="K53" s="5"/>
      <c r="L53" s="73"/>
      <c r="M53" s="5"/>
      <c r="N53" s="140"/>
      <c r="O53" s="140"/>
      <c r="P53" s="140"/>
      <c r="Q53" s="5"/>
      <c r="R53" s="14"/>
      <c r="S53" s="149">
        <f>'[1]План 2024'!$AH48+'[1]План 2024'!$AJ48</f>
        <v>0</v>
      </c>
      <c r="T53" s="148">
        <f>'[1]План 2024'!$AI48+'[1]План 2024'!$AK48</f>
        <v>0</v>
      </c>
      <c r="U53" s="12">
        <f>'[2]СВОД по МО'!$FO$73</f>
        <v>0</v>
      </c>
      <c r="V53" s="12">
        <f>'[2]СВОД по МО'!$FO$73</f>
        <v>0</v>
      </c>
      <c r="W53" s="149">
        <f>'[3]План 2024'!$AH48+'[3]План 2024'!$AJ48</f>
        <v>0</v>
      </c>
      <c r="X53" s="148">
        <f>'[3]План 2024'!$AI48+'[3]План 2024'!$AK48</f>
        <v>0</v>
      </c>
      <c r="Y53" s="13">
        <f t="shared" si="9"/>
        <v>0</v>
      </c>
      <c r="Z53" s="56">
        <f t="shared" si="10"/>
        <v>0</v>
      </c>
      <c r="AA53" s="5"/>
      <c r="AB53" s="74"/>
      <c r="AC53" s="5"/>
      <c r="AD53" s="5"/>
      <c r="AE53" s="5"/>
      <c r="AF53" s="14"/>
      <c r="AH53" s="94"/>
      <c r="AI53" s="94"/>
    </row>
    <row r="54" spans="1:35" x14ac:dyDescent="0.25">
      <c r="A54" s="9">
        <f>'Скорая медицинская помощь'!A54</f>
        <v>41</v>
      </c>
      <c r="B54" s="145" t="str">
        <f>'Скорая медицинская помощь'!C54</f>
        <v>ООО "ЭКО ЦЕНТР"</v>
      </c>
      <c r="C54" s="137">
        <f>'[1]План 2024'!$Z49</f>
        <v>0</v>
      </c>
      <c r="D54" s="45">
        <f>'[1]План 2024'!$AA49</f>
        <v>0</v>
      </c>
      <c r="E54" s="73">
        <f>'[2]СВОД по МО'!$HT$55</f>
        <v>0</v>
      </c>
      <c r="F54" s="45">
        <f>'[2]СВОД по МО'!$HZ$55</f>
        <v>0</v>
      </c>
      <c r="G54" s="137">
        <f>'[3]План 2024'!$Z49</f>
        <v>0</v>
      </c>
      <c r="H54" s="45">
        <f>'[3]План 2024'!$AA49</f>
        <v>0</v>
      </c>
      <c r="I54" s="13">
        <f t="shared" si="7"/>
        <v>0</v>
      </c>
      <c r="J54" s="56">
        <f t="shared" si="8"/>
        <v>0</v>
      </c>
      <c r="K54" s="5"/>
      <c r="L54" s="73"/>
      <c r="M54" s="5"/>
      <c r="N54" s="140"/>
      <c r="O54" s="140"/>
      <c r="P54" s="140"/>
      <c r="Q54" s="5"/>
      <c r="R54" s="14"/>
      <c r="S54" s="149">
        <f>'[1]План 2024'!$AH49+'[1]План 2024'!$AJ49</f>
        <v>0</v>
      </c>
      <c r="T54" s="148">
        <f>'[1]План 2024'!$AI49+'[1]План 2024'!$AK49</f>
        <v>0</v>
      </c>
      <c r="U54" s="12">
        <f>'[2]СВОД по МО'!$FO$55</f>
        <v>0</v>
      </c>
      <c r="V54" s="12">
        <f>'[2]СВОД по МО'!$FO$55</f>
        <v>0</v>
      </c>
      <c r="W54" s="149">
        <f>'[3]План 2024'!$AH49+'[3]План 2024'!$AJ49</f>
        <v>0</v>
      </c>
      <c r="X54" s="148">
        <f>'[3]План 2024'!$AI49+'[3]План 2024'!$AK49</f>
        <v>0</v>
      </c>
      <c r="Y54" s="13">
        <f t="shared" si="9"/>
        <v>0</v>
      </c>
      <c r="Z54" s="56">
        <f t="shared" si="10"/>
        <v>0</v>
      </c>
      <c r="AA54" s="5"/>
      <c r="AB54" s="74"/>
      <c r="AC54" s="5"/>
      <c r="AD54" s="5"/>
      <c r="AE54" s="5"/>
      <c r="AF54" s="14"/>
      <c r="AH54" s="94"/>
      <c r="AI54" s="94"/>
    </row>
    <row r="55" spans="1:35" x14ac:dyDescent="0.25">
      <c r="A55" s="9">
        <f>'Скорая медицинская помощь'!A55</f>
        <v>42</v>
      </c>
      <c r="B55" s="145" t="str">
        <f>'Скорая медицинская помощь'!C55</f>
        <v>ГБУЗ КК ЦОЗМП</v>
      </c>
      <c r="C55" s="137">
        <f>'[1]План 2024'!$Z50</f>
        <v>0</v>
      </c>
      <c r="D55" s="45">
        <f>'[1]План 2024'!$AA50</f>
        <v>0</v>
      </c>
      <c r="E55" s="73">
        <f>'[2]СВОД по МО'!$HT$56</f>
        <v>0</v>
      </c>
      <c r="F55" s="45">
        <f>'[2]СВОД по МО'!$HZ$56</f>
        <v>0</v>
      </c>
      <c r="G55" s="137">
        <f>'[3]План 2024'!$Z50</f>
        <v>0</v>
      </c>
      <c r="H55" s="45">
        <f>'[3]План 2024'!$AA50</f>
        <v>0</v>
      </c>
      <c r="I55" s="13">
        <f t="shared" si="7"/>
        <v>0</v>
      </c>
      <c r="J55" s="56">
        <f t="shared" si="8"/>
        <v>0</v>
      </c>
      <c r="K55" s="5"/>
      <c r="L55" s="73"/>
      <c r="M55" s="5"/>
      <c r="N55" s="140"/>
      <c r="O55" s="140"/>
      <c r="P55" s="140"/>
      <c r="Q55" s="5"/>
      <c r="R55" s="14"/>
      <c r="S55" s="149">
        <f>'[1]План 2024'!$AH50+'[1]План 2024'!$AJ50</f>
        <v>0</v>
      </c>
      <c r="T55" s="148">
        <f>'[1]План 2024'!$AI50+'[1]План 2024'!$AK50</f>
        <v>0</v>
      </c>
      <c r="U55" s="12">
        <f>'[2]СВОД по МО'!$FO$56</f>
        <v>8426</v>
      </c>
      <c r="V55" s="12">
        <f>'[2]СВОД по МО'!$FO$56</f>
        <v>8426</v>
      </c>
      <c r="W55" s="149">
        <f>'[3]План 2024'!$AH50+'[3]План 2024'!$AJ50</f>
        <v>0</v>
      </c>
      <c r="X55" s="148">
        <f>'[3]План 2024'!$AI50+'[3]План 2024'!$AK50</f>
        <v>0</v>
      </c>
      <c r="Y55" s="13">
        <f t="shared" si="9"/>
        <v>0</v>
      </c>
      <c r="Z55" s="56">
        <f t="shared" si="10"/>
        <v>0</v>
      </c>
      <c r="AA55" s="5"/>
      <c r="AB55" s="74"/>
      <c r="AC55" s="5"/>
      <c r="AD55" s="5"/>
      <c r="AE55" s="5"/>
      <c r="AF55" s="14"/>
      <c r="AH55" s="94"/>
      <c r="AI55" s="94"/>
    </row>
    <row r="56" spans="1:35" x14ac:dyDescent="0.25">
      <c r="A56" s="9">
        <f>'Скорая медицинская помощь'!A56</f>
        <v>43</v>
      </c>
      <c r="B56" s="145" t="str">
        <f>'Скорая медицинская помощь'!C56</f>
        <v>ООО "ИМПУЛЬС"</v>
      </c>
      <c r="C56" s="137">
        <f>'[1]План 2024'!$Z51</f>
        <v>0</v>
      </c>
      <c r="D56" s="45">
        <f>'[1]План 2024'!$AA51</f>
        <v>0</v>
      </c>
      <c r="E56" s="73">
        <f>'[2]СВОД по МО'!$HT$57</f>
        <v>0</v>
      </c>
      <c r="F56" s="45">
        <f>'[2]СВОД по МО'!$HZ$57</f>
        <v>0</v>
      </c>
      <c r="G56" s="137">
        <f>'[3]План 2024'!$Z51</f>
        <v>0</v>
      </c>
      <c r="H56" s="45">
        <f>'[3]План 2024'!$AA51</f>
        <v>0</v>
      </c>
      <c r="I56" s="13">
        <f t="shared" si="7"/>
        <v>0</v>
      </c>
      <c r="J56" s="56">
        <f t="shared" si="8"/>
        <v>0</v>
      </c>
      <c r="K56" s="5"/>
      <c r="L56" s="73"/>
      <c r="M56" s="5"/>
      <c r="N56" s="140"/>
      <c r="O56" s="140"/>
      <c r="P56" s="140"/>
      <c r="Q56" s="5"/>
      <c r="R56" s="14"/>
      <c r="S56" s="149">
        <f>'[1]План 2024'!$AH51+'[1]План 2024'!$AJ51</f>
        <v>0</v>
      </c>
      <c r="T56" s="148">
        <f>'[1]План 2024'!$AI51+'[1]План 2024'!$AK51</f>
        <v>0</v>
      </c>
      <c r="U56" s="12">
        <f>'[2]СВОД по МО'!$FO$57</f>
        <v>0</v>
      </c>
      <c r="V56" s="12">
        <f>'[2]СВОД по МО'!$FO$57</f>
        <v>0</v>
      </c>
      <c r="W56" s="149">
        <f>'[3]План 2024'!$AH51+'[3]План 2024'!$AJ51</f>
        <v>0</v>
      </c>
      <c r="X56" s="148">
        <f>'[3]План 2024'!$AI51+'[3]План 2024'!$AK51</f>
        <v>0</v>
      </c>
      <c r="Y56" s="13">
        <f t="shared" si="9"/>
        <v>0</v>
      </c>
      <c r="Z56" s="56">
        <f t="shared" si="10"/>
        <v>0</v>
      </c>
      <c r="AA56" s="5"/>
      <c r="AB56" s="74"/>
      <c r="AC56" s="5"/>
      <c r="AD56" s="5"/>
      <c r="AE56" s="5"/>
      <c r="AF56" s="14"/>
      <c r="AH56" s="94"/>
      <c r="AI56" s="94"/>
    </row>
    <row r="57" spans="1:35" x14ac:dyDescent="0.25">
      <c r="A57" s="9">
        <f>'Скорая медицинская помощь'!A57</f>
        <v>44</v>
      </c>
      <c r="B57" s="145" t="str">
        <f>'Скорая медицинская помощь'!C57</f>
        <v>ООО ДЦ "ЖЕМЧУЖИНА КАМЧАТКИ"</v>
      </c>
      <c r="C57" s="137">
        <f>'[1]План 2024'!$Z52</f>
        <v>0</v>
      </c>
      <c r="D57" s="45">
        <f>'[1]План 2024'!$AA52</f>
        <v>0</v>
      </c>
      <c r="E57" s="73">
        <f>'[2]СВОД по МО'!$HT$55</f>
        <v>0</v>
      </c>
      <c r="F57" s="45">
        <f>'[2]СВОД по МО'!$HZ$55</f>
        <v>0</v>
      </c>
      <c r="G57" s="137">
        <f>'[3]План 2024'!$Z52</f>
        <v>0</v>
      </c>
      <c r="H57" s="45">
        <f>'[3]План 2024'!$AA52</f>
        <v>0</v>
      </c>
      <c r="I57" s="13">
        <f t="shared" si="7"/>
        <v>0</v>
      </c>
      <c r="J57" s="56">
        <f t="shared" si="8"/>
        <v>0</v>
      </c>
      <c r="K57" s="5"/>
      <c r="L57" s="73"/>
      <c r="M57" s="5"/>
      <c r="N57" s="140"/>
      <c r="O57" s="140"/>
      <c r="P57" s="140"/>
      <c r="Q57" s="5"/>
      <c r="R57" s="14"/>
      <c r="S57" s="149">
        <f>'[1]План 2024'!$AH52+'[1]План 2024'!$AJ52</f>
        <v>0</v>
      </c>
      <c r="T57" s="148">
        <f>'[1]План 2024'!$AI52+'[1]План 2024'!$AK52</f>
        <v>0</v>
      </c>
      <c r="U57" s="12">
        <f>'[2]СВОД по МО'!$FO$55</f>
        <v>0</v>
      </c>
      <c r="V57" s="12">
        <f>'[2]СВОД по МО'!$FO$55</f>
        <v>0</v>
      </c>
      <c r="W57" s="149">
        <f>'[3]План 2024'!$AH52+'[3]План 2024'!$AJ52</f>
        <v>0</v>
      </c>
      <c r="X57" s="148">
        <f>'[3]План 2024'!$AI52+'[3]План 2024'!$AK52</f>
        <v>0</v>
      </c>
      <c r="Y57" s="13">
        <f t="shared" si="9"/>
        <v>0</v>
      </c>
      <c r="Z57" s="56">
        <f t="shared" si="10"/>
        <v>0</v>
      </c>
      <c r="AA57" s="5"/>
      <c r="AB57" s="74"/>
      <c r="AC57" s="5"/>
      <c r="AD57" s="5"/>
      <c r="AE57" s="5"/>
      <c r="AF57" s="14"/>
      <c r="AH57" s="94"/>
      <c r="AI57" s="94"/>
    </row>
    <row r="58" spans="1:35" x14ac:dyDescent="0.25">
      <c r="A58" s="9">
        <f>'Скорая медицинская помощь'!A58</f>
        <v>45</v>
      </c>
      <c r="B58" s="145" t="str">
        <f>'Скорая медицинская помощь'!C58</f>
        <v>ЦЕНТР СПИД</v>
      </c>
      <c r="C58" s="137">
        <f>'[1]План 2024'!$Z53</f>
        <v>800</v>
      </c>
      <c r="D58" s="45">
        <f>'[1]План 2024'!$AA53</f>
        <v>225666.11</v>
      </c>
      <c r="E58" s="73">
        <f>'[2]СВОД по МО'!$HT$59</f>
        <v>708</v>
      </c>
      <c r="F58" s="45">
        <f>'[2]СВОД по МО'!$HZ$59</f>
        <v>111487.27304</v>
      </c>
      <c r="G58" s="137">
        <f>'[3]План 2024'!$Z53</f>
        <v>1050</v>
      </c>
      <c r="H58" s="45">
        <f>'[3]План 2024'!$AA53</f>
        <v>225666.11</v>
      </c>
      <c r="I58" s="13">
        <f t="shared" si="7"/>
        <v>250</v>
      </c>
      <c r="J58" s="56">
        <f t="shared" si="8"/>
        <v>0</v>
      </c>
      <c r="K58" s="5">
        <v>400</v>
      </c>
      <c r="L58" s="73">
        <v>112833.06</v>
      </c>
      <c r="M58" s="348">
        <v>250</v>
      </c>
      <c r="N58" s="140"/>
      <c r="O58" s="140"/>
      <c r="P58" s="140"/>
      <c r="Q58" s="5"/>
      <c r="R58" s="14"/>
      <c r="S58" s="149">
        <f>'[1]План 2024'!$AH53+'[1]План 2024'!$AJ53</f>
        <v>0</v>
      </c>
      <c r="T58" s="148">
        <f>'[1]План 2024'!$AI53+'[1]План 2024'!$AK53</f>
        <v>0</v>
      </c>
      <c r="U58" s="12">
        <f>'[2]СВОД по МО'!$FO$59</f>
        <v>380</v>
      </c>
      <c r="V58" s="12">
        <f>'[2]СВОД по МО'!$FO$59</f>
        <v>380</v>
      </c>
      <c r="W58" s="149">
        <f>'[3]План 2024'!$AH53+'[3]План 2024'!$AJ53</f>
        <v>0</v>
      </c>
      <c r="X58" s="148">
        <f>'[3]План 2024'!$AI53+'[3]План 2024'!$AK53</f>
        <v>0</v>
      </c>
      <c r="Y58" s="13">
        <f t="shared" si="9"/>
        <v>0</v>
      </c>
      <c r="Z58" s="56">
        <f t="shared" si="10"/>
        <v>0</v>
      </c>
      <c r="AA58" s="5"/>
      <c r="AB58" s="74"/>
      <c r="AC58" s="5"/>
      <c r="AD58" s="5"/>
      <c r="AE58" s="5"/>
      <c r="AF58" s="14"/>
      <c r="AH58" s="94"/>
      <c r="AI58" s="94"/>
    </row>
    <row r="59" spans="1:35" x14ac:dyDescent="0.25">
      <c r="A59" s="9">
        <f>'Скорая медицинская помощь'!A59</f>
        <v>46</v>
      </c>
      <c r="B59" s="145" t="str">
        <f>'Скорая медицинская помощь'!C59</f>
        <v>ООО "М-ЛАЙН"</v>
      </c>
      <c r="C59" s="137">
        <f>'[1]План 2024'!$Z54</f>
        <v>0</v>
      </c>
      <c r="D59" s="45">
        <f>'[1]План 2024'!$AA54</f>
        <v>0</v>
      </c>
      <c r="E59" s="73">
        <f>'[2]СВОД по МО'!$HT$60</f>
        <v>0</v>
      </c>
      <c r="F59" s="45">
        <f>'[2]СВОД по МО'!$HZ$60</f>
        <v>0</v>
      </c>
      <c r="G59" s="137">
        <f>'[3]План 2024'!$Z54</f>
        <v>0</v>
      </c>
      <c r="H59" s="45">
        <f>'[3]План 2024'!$AA54</f>
        <v>0</v>
      </c>
      <c r="I59" s="13">
        <f t="shared" si="7"/>
        <v>0</v>
      </c>
      <c r="J59" s="56">
        <f t="shared" si="8"/>
        <v>0</v>
      </c>
      <c r="K59" s="5"/>
      <c r="L59" s="73"/>
      <c r="M59" s="5"/>
      <c r="N59" s="140"/>
      <c r="O59" s="140"/>
      <c r="P59" s="140"/>
      <c r="Q59" s="5"/>
      <c r="R59" s="14"/>
      <c r="S59" s="149">
        <f>'[1]План 2024'!$AH54+'[1]План 2024'!$AJ54</f>
        <v>0</v>
      </c>
      <c r="T59" s="148">
        <f>'[1]План 2024'!$AI54+'[1]План 2024'!$AK54</f>
        <v>0</v>
      </c>
      <c r="U59" s="12">
        <f>'[2]СВОД по МО'!$FO$60</f>
        <v>0</v>
      </c>
      <c r="V59" s="12">
        <f>'[2]СВОД по МО'!$FO$60</f>
        <v>0</v>
      </c>
      <c r="W59" s="149">
        <f>'[3]План 2024'!$AH54+'[3]План 2024'!$AJ54</f>
        <v>0</v>
      </c>
      <c r="X59" s="148">
        <f>'[3]План 2024'!$AI54+'[3]План 2024'!$AK54</f>
        <v>0</v>
      </c>
      <c r="Y59" s="13">
        <f t="shared" si="9"/>
        <v>0</v>
      </c>
      <c r="Z59" s="56">
        <f t="shared" si="10"/>
        <v>0</v>
      </c>
      <c r="AA59" s="5"/>
      <c r="AB59" s="74"/>
      <c r="AC59" s="5"/>
      <c r="AD59" s="5"/>
      <c r="AE59" s="5"/>
      <c r="AF59" s="14"/>
      <c r="AH59" s="94"/>
      <c r="AI59" s="94"/>
    </row>
    <row r="60" spans="1:35" x14ac:dyDescent="0.25">
      <c r="A60" s="9">
        <f>'Скорая медицинская помощь'!A60</f>
        <v>47</v>
      </c>
      <c r="B60" s="145" t="str">
        <f>'Скорая медицинская помощь'!C60</f>
        <v>ООО "ЮНИЛАБ-ХАБАРОВСК"</v>
      </c>
      <c r="C60" s="137">
        <f>'[1]План 2024'!$Z55</f>
        <v>0</v>
      </c>
      <c r="D60" s="45">
        <f>'[1]План 2024'!$AA55</f>
        <v>0</v>
      </c>
      <c r="E60" s="73">
        <f>'[2]СВОД по МО'!$HT$61</f>
        <v>0</v>
      </c>
      <c r="F60" s="45">
        <f>'[2]СВОД по МО'!$HZ$61</f>
        <v>0</v>
      </c>
      <c r="G60" s="137">
        <f>'[3]План 2024'!$Z55</f>
        <v>0</v>
      </c>
      <c r="H60" s="45">
        <f>'[3]План 2024'!$AA55</f>
        <v>0</v>
      </c>
      <c r="I60" s="13">
        <f t="shared" si="7"/>
        <v>0</v>
      </c>
      <c r="J60" s="56">
        <f t="shared" si="8"/>
        <v>0</v>
      </c>
      <c r="K60" s="5"/>
      <c r="L60" s="73"/>
      <c r="M60" s="5"/>
      <c r="N60" s="140"/>
      <c r="O60" s="140"/>
      <c r="P60" s="140"/>
      <c r="Q60" s="5"/>
      <c r="R60" s="14"/>
      <c r="S60" s="149">
        <f>'[1]План 2024'!$AH55+'[1]План 2024'!$AJ55</f>
        <v>0</v>
      </c>
      <c r="T60" s="148">
        <f>'[1]План 2024'!$AI55+'[1]План 2024'!$AK55</f>
        <v>0</v>
      </c>
      <c r="U60" s="12">
        <f>'[2]СВОД по МО'!$FO$61</f>
        <v>0</v>
      </c>
      <c r="V60" s="12">
        <f>'[2]СВОД по МО'!$FO$61</f>
        <v>0</v>
      </c>
      <c r="W60" s="149">
        <f>'[3]План 2024'!$AH55+'[3]План 2024'!$AJ55</f>
        <v>0</v>
      </c>
      <c r="X60" s="148">
        <f>'[3]План 2024'!$AI55+'[3]План 2024'!$AK55</f>
        <v>0</v>
      </c>
      <c r="Y60" s="13">
        <f t="shared" si="9"/>
        <v>0</v>
      </c>
      <c r="Z60" s="56">
        <f t="shared" si="10"/>
        <v>0</v>
      </c>
      <c r="AA60" s="5"/>
      <c r="AB60" s="74"/>
      <c r="AC60" s="5"/>
      <c r="AD60" s="5"/>
      <c r="AE60" s="5"/>
      <c r="AF60" s="14"/>
      <c r="AG60" s="95"/>
      <c r="AH60" s="94"/>
      <c r="AI60" s="94"/>
    </row>
    <row r="61" spans="1:35" x14ac:dyDescent="0.25">
      <c r="A61" s="9">
        <f>'Скорая медицинская помощь'!A61</f>
        <v>48</v>
      </c>
      <c r="B61" s="145" t="str">
        <f>'Скорая медицинская помощь'!C61</f>
        <v>ГБУЗ ККПТД</v>
      </c>
      <c r="C61" s="137">
        <f>'[1]План 2024'!$Z56</f>
        <v>0</v>
      </c>
      <c r="D61" s="45">
        <f>'[1]План 2024'!$AA56</f>
        <v>0</v>
      </c>
      <c r="E61" s="73">
        <f>'[2]СВОД по МО'!$HT$62</f>
        <v>0</v>
      </c>
      <c r="F61" s="45">
        <f>'[2]СВОД по МО'!$HZ$62</f>
        <v>0</v>
      </c>
      <c r="G61" s="137">
        <f>'[3]План 2024'!$Z56</f>
        <v>0</v>
      </c>
      <c r="H61" s="45">
        <f>'[3]План 2024'!$AA56</f>
        <v>0</v>
      </c>
      <c r="I61" s="13">
        <f t="shared" si="7"/>
        <v>0</v>
      </c>
      <c r="J61" s="56">
        <f t="shared" si="8"/>
        <v>0</v>
      </c>
      <c r="K61" s="5"/>
      <c r="L61" s="73"/>
      <c r="M61" s="5"/>
      <c r="N61" s="140"/>
      <c r="O61" s="140"/>
      <c r="P61" s="140"/>
      <c r="Q61" s="5"/>
      <c r="R61" s="14"/>
      <c r="S61" s="149">
        <f>'[1]План 2024'!$AH56+'[1]План 2024'!$AJ56</f>
        <v>0</v>
      </c>
      <c r="T61" s="148">
        <f>'[1]План 2024'!$AI56+'[1]План 2024'!$AK56</f>
        <v>0</v>
      </c>
      <c r="U61" s="12">
        <f>'[2]СВОД по МО'!$FO$62</f>
        <v>0</v>
      </c>
      <c r="V61" s="12">
        <f>'[2]СВОД по МО'!$FO$62</f>
        <v>0</v>
      </c>
      <c r="W61" s="149">
        <f>'[3]План 2024'!$AH56+'[3]План 2024'!$AJ56</f>
        <v>0</v>
      </c>
      <c r="X61" s="148">
        <f>'[3]План 2024'!$AI56+'[3]План 2024'!$AK56</f>
        <v>0</v>
      </c>
      <c r="Y61" s="13">
        <f t="shared" si="9"/>
        <v>0</v>
      </c>
      <c r="Z61" s="56">
        <f t="shared" si="10"/>
        <v>0</v>
      </c>
      <c r="AA61" s="5"/>
      <c r="AB61" s="74"/>
      <c r="AC61" s="5"/>
      <c r="AD61" s="5"/>
      <c r="AE61" s="5"/>
      <c r="AF61" s="14"/>
      <c r="AH61" s="94"/>
      <c r="AI61" s="94"/>
    </row>
    <row r="62" spans="1:35" x14ac:dyDescent="0.25">
      <c r="A62" s="9">
        <f>'Скорая медицинская помощь'!A62</f>
        <v>49</v>
      </c>
      <c r="B62" s="145" t="str">
        <f>'Скорая медицинская помощь'!C62</f>
        <v>ООО "НАУЧНО-ПРОИЗВОДСТВЕННАЯ ФИРМА "ХЕЛИКС"</v>
      </c>
      <c r="C62" s="137">
        <f>'[1]План 2024'!$Z57</f>
        <v>0</v>
      </c>
      <c r="D62" s="45">
        <f>'[1]План 2024'!$AA57</f>
        <v>0</v>
      </c>
      <c r="E62" s="73">
        <f>'[2]СВОД по МО'!$HT$63</f>
        <v>0</v>
      </c>
      <c r="F62" s="45">
        <f>'[2]СВОД по МО'!$HZ$63</f>
        <v>0</v>
      </c>
      <c r="G62" s="137">
        <f>'[3]План 2024'!$Z57</f>
        <v>0</v>
      </c>
      <c r="H62" s="45">
        <f>'[3]План 2024'!$AA57</f>
        <v>0</v>
      </c>
      <c r="I62" s="13">
        <f t="shared" si="7"/>
        <v>0</v>
      </c>
      <c r="J62" s="56">
        <f t="shared" si="8"/>
        <v>0</v>
      </c>
      <c r="K62" s="5"/>
      <c r="L62" s="73"/>
      <c r="M62" s="5"/>
      <c r="N62" s="140"/>
      <c r="O62" s="140"/>
      <c r="P62" s="140"/>
      <c r="Q62" s="5"/>
      <c r="R62" s="14"/>
      <c r="S62" s="149">
        <f>'[1]План 2024'!$AH57+'[1]План 2024'!$AJ57</f>
        <v>0</v>
      </c>
      <c r="T62" s="148">
        <f>'[1]План 2024'!$AI57+'[1]План 2024'!$AK57</f>
        <v>0</v>
      </c>
      <c r="U62" s="12">
        <f>'[2]СВОД по МО'!$FO$63</f>
        <v>0</v>
      </c>
      <c r="V62" s="12">
        <f>'[2]СВОД по МО'!$FO$63</f>
        <v>0</v>
      </c>
      <c r="W62" s="149">
        <f>'[3]План 2024'!$AH57+'[3]План 2024'!$AJ57</f>
        <v>0</v>
      </c>
      <c r="X62" s="148">
        <f>'[3]План 2024'!$AI57+'[3]План 2024'!$AK57</f>
        <v>0</v>
      </c>
      <c r="Y62" s="13">
        <f t="shared" si="9"/>
        <v>0</v>
      </c>
      <c r="Z62" s="56">
        <f t="shared" si="10"/>
        <v>0</v>
      </c>
      <c r="AA62" s="5"/>
      <c r="AB62" s="74"/>
      <c r="AC62" s="5"/>
      <c r="AD62" s="5"/>
      <c r="AE62" s="5"/>
      <c r="AF62" s="14"/>
      <c r="AH62" s="94"/>
      <c r="AI62" s="94"/>
    </row>
    <row r="63" spans="1:35" x14ac:dyDescent="0.25">
      <c r="A63" s="9">
        <f>'Скорая медицинская помощь'!A63</f>
        <v>50</v>
      </c>
      <c r="B63" s="145" t="str">
        <f>'Скорая медицинская помощь'!C63</f>
        <v>ООО "ВИТАЛАБ"</v>
      </c>
      <c r="C63" s="137">
        <f>'[1]План 2024'!$Z58</f>
        <v>0</v>
      </c>
      <c r="D63" s="45">
        <f>'[1]План 2024'!$AA58</f>
        <v>0</v>
      </c>
      <c r="E63" s="73">
        <f>'[2]СВОД по МО'!$HT$64</f>
        <v>0</v>
      </c>
      <c r="F63" s="45">
        <f>'[2]СВОД по МО'!$HZ$64</f>
        <v>0</v>
      </c>
      <c r="G63" s="137">
        <f>'[3]План 2024'!$Z58</f>
        <v>0</v>
      </c>
      <c r="H63" s="45">
        <f>'[3]План 2024'!$AA58</f>
        <v>0</v>
      </c>
      <c r="I63" s="13">
        <f t="shared" si="7"/>
        <v>0</v>
      </c>
      <c r="J63" s="56">
        <f t="shared" si="8"/>
        <v>0</v>
      </c>
      <c r="K63" s="5"/>
      <c r="L63" s="73"/>
      <c r="M63" s="5"/>
      <c r="N63" s="140"/>
      <c r="O63" s="140"/>
      <c r="P63" s="140"/>
      <c r="Q63" s="5"/>
      <c r="R63" s="14"/>
      <c r="S63" s="149">
        <f>'[1]План 2024'!$AH58+'[1]План 2024'!$AJ58</f>
        <v>0</v>
      </c>
      <c r="T63" s="148">
        <f>'[1]План 2024'!$AI58+'[1]План 2024'!$AK58</f>
        <v>0</v>
      </c>
      <c r="U63" s="12">
        <f>'[2]СВОД по МО'!$FO$64</f>
        <v>0</v>
      </c>
      <c r="V63" s="12">
        <f>'[2]СВОД по МО'!$FO$64</f>
        <v>0</v>
      </c>
      <c r="W63" s="149">
        <f>'[3]План 2024'!$AH58+'[3]План 2024'!$AJ58</f>
        <v>0</v>
      </c>
      <c r="X63" s="148">
        <f>'[3]План 2024'!$AI58+'[3]План 2024'!$AK58</f>
        <v>0</v>
      </c>
      <c r="Y63" s="13">
        <f t="shared" si="9"/>
        <v>0</v>
      </c>
      <c r="Z63" s="56">
        <f t="shared" si="10"/>
        <v>0</v>
      </c>
      <c r="AA63" s="5"/>
      <c r="AB63" s="74"/>
      <c r="AC63" s="5"/>
      <c r="AD63" s="5"/>
      <c r="AE63" s="5"/>
      <c r="AF63" s="14"/>
      <c r="AH63" s="94"/>
      <c r="AI63" s="94"/>
    </row>
    <row r="64" spans="1:35" x14ac:dyDescent="0.25">
      <c r="A64" s="9">
        <f>'Скорая медицинская помощь'!A64</f>
        <v>51</v>
      </c>
      <c r="B64" s="145" t="str">
        <f>'Скорая медицинская помощь'!C64</f>
        <v>ООО "ХАБАРОВСКИЙ ЦЕНТР ХИРУРГИИ ГЛАЗА"</v>
      </c>
      <c r="C64" s="137">
        <f>'[1]План 2024'!$Z59</f>
        <v>0</v>
      </c>
      <c r="D64" s="45">
        <f>'[1]План 2024'!$AA59</f>
        <v>0</v>
      </c>
      <c r="E64" s="73">
        <f>'[2]СВОД по МО'!$HT$65</f>
        <v>0</v>
      </c>
      <c r="F64" s="45">
        <f>'[2]СВОД по МО'!$HZ$65</f>
        <v>0</v>
      </c>
      <c r="G64" s="137">
        <f>'[3]План 2024'!$Z59</f>
        <v>0</v>
      </c>
      <c r="H64" s="45">
        <f>'[3]План 2024'!$AA59</f>
        <v>0</v>
      </c>
      <c r="I64" s="13">
        <f t="shared" ref="I64:I69" si="11">G64-C64</f>
        <v>0</v>
      </c>
      <c r="J64" s="56">
        <f t="shared" ref="J64:J69" si="12">H64-D64</f>
        <v>0</v>
      </c>
      <c r="K64" s="5"/>
      <c r="L64" s="73"/>
      <c r="M64" s="5"/>
      <c r="N64" s="140"/>
      <c r="O64" s="140"/>
      <c r="P64" s="140"/>
      <c r="Q64" s="5"/>
      <c r="R64" s="14"/>
      <c r="S64" s="149">
        <f>'[1]План 2024'!$AH59+'[1]План 2024'!$AJ59</f>
        <v>0</v>
      </c>
      <c r="T64" s="148">
        <f>'[1]План 2024'!$AI59+'[1]План 2024'!$AK59</f>
        <v>0</v>
      </c>
      <c r="U64" s="12">
        <f>'[2]СВОД по МО'!$FO$65</f>
        <v>0</v>
      </c>
      <c r="V64" s="12">
        <f>'[2]СВОД по МО'!$FO$65</f>
        <v>0</v>
      </c>
      <c r="W64" s="149">
        <f>'[3]План 2024'!$AH59+'[3]План 2024'!$AJ59</f>
        <v>0</v>
      </c>
      <c r="X64" s="148">
        <f>'[3]План 2024'!$AI59+'[3]План 2024'!$AK59</f>
        <v>0</v>
      </c>
      <c r="Y64" s="13">
        <f t="shared" ref="Y64:Y71" si="13">W64-S64</f>
        <v>0</v>
      </c>
      <c r="Z64" s="56">
        <f t="shared" ref="Z64:Z71" si="14">X64-T64</f>
        <v>0</v>
      </c>
      <c r="AA64" s="5"/>
      <c r="AB64" s="74"/>
      <c r="AC64" s="5"/>
      <c r="AD64" s="5"/>
      <c r="AE64" s="5"/>
      <c r="AF64" s="14"/>
      <c r="AH64" s="94"/>
      <c r="AI64" s="94"/>
    </row>
    <row r="65" spans="1:35" x14ac:dyDescent="0.25">
      <c r="A65" s="9">
        <f>'Скорая медицинская помощь'!A65</f>
        <v>52</v>
      </c>
      <c r="B65" s="145" t="str">
        <f>'Скорая медицинская помощь'!C65</f>
        <v>Камч филиал АНО "Медицинский центр "Жизнь"</v>
      </c>
      <c r="C65" s="137">
        <f>'[1]План 2024'!$Z60</f>
        <v>0</v>
      </c>
      <c r="D65" s="45">
        <f>'[1]План 2024'!$AA60</f>
        <v>0</v>
      </c>
      <c r="E65" s="73">
        <f>'[2]СВОД по МО'!$HT66</f>
        <v>0</v>
      </c>
      <c r="F65" s="45">
        <f>'[2]СВОД по МО'!$HZ66</f>
        <v>0</v>
      </c>
      <c r="G65" s="137">
        <f>'[3]План 2024'!$Z60</f>
        <v>0</v>
      </c>
      <c r="H65" s="45">
        <f>'[3]План 2024'!$AA60</f>
        <v>0</v>
      </c>
      <c r="I65" s="13">
        <f t="shared" si="11"/>
        <v>0</v>
      </c>
      <c r="J65" s="56">
        <f t="shared" si="12"/>
        <v>0</v>
      </c>
      <c r="K65" s="5"/>
      <c r="L65" s="73"/>
      <c r="M65" s="5"/>
      <c r="N65" s="140"/>
      <c r="O65" s="140"/>
      <c r="P65" s="140"/>
      <c r="Q65" s="5"/>
      <c r="R65" s="14"/>
      <c r="S65" s="149">
        <f>'[1]План 2024'!$AH60+'[1]План 2024'!$AJ60</f>
        <v>0</v>
      </c>
      <c r="T65" s="148">
        <f>'[1]План 2024'!$AI60+'[1]План 2024'!$AK60</f>
        <v>0</v>
      </c>
      <c r="U65" s="12">
        <f>'[2]СВОД по МО'!$FO66</f>
        <v>0</v>
      </c>
      <c r="V65" s="12">
        <f>'[2]СВОД по МО'!$FO66</f>
        <v>0</v>
      </c>
      <c r="W65" s="149">
        <f>'[3]План 2024'!$AH60+'[3]План 2024'!$AJ60</f>
        <v>0</v>
      </c>
      <c r="X65" s="148">
        <f>'[3]План 2024'!$AI60+'[3]План 2024'!$AK60</f>
        <v>0</v>
      </c>
      <c r="Y65" s="13">
        <f t="shared" si="13"/>
        <v>0</v>
      </c>
      <c r="Z65" s="56">
        <f t="shared" si="14"/>
        <v>0</v>
      </c>
      <c r="AA65" s="5"/>
      <c r="AB65" s="74"/>
      <c r="AC65" s="5"/>
      <c r="AD65" s="5"/>
      <c r="AE65" s="5"/>
      <c r="AF65" s="14"/>
      <c r="AH65" s="94"/>
      <c r="AI65" s="94"/>
    </row>
    <row r="66" spans="1:35" x14ac:dyDescent="0.25">
      <c r="A66" s="9">
        <f>'Скорая медицинская помощь'!A66</f>
        <v>53</v>
      </c>
      <c r="B66" s="145" t="str">
        <f>'Скорая медицинская помощь'!C66</f>
        <v>КГБУЗ ДККБ им А. К. ПИОТРОВИЧА</v>
      </c>
      <c r="C66" s="137">
        <f>'[1]План 2024'!$Z61</f>
        <v>5</v>
      </c>
      <c r="D66" s="45">
        <f>'[1]План 2024'!$AA61</f>
        <v>818.93000000000006</v>
      </c>
      <c r="E66" s="73">
        <f>'[2]СВОД по МО'!$HT67</f>
        <v>0</v>
      </c>
      <c r="F66" s="45">
        <f>'[2]СВОД по МО'!$HZ67</f>
        <v>0</v>
      </c>
      <c r="G66" s="137">
        <f>'[3]План 2024'!$Z61</f>
        <v>5</v>
      </c>
      <c r="H66" s="45">
        <f>'[3]План 2024'!$AA61</f>
        <v>818.93000000000006</v>
      </c>
      <c r="I66" s="13">
        <f t="shared" si="11"/>
        <v>0</v>
      </c>
      <c r="J66" s="56">
        <f t="shared" si="12"/>
        <v>0</v>
      </c>
      <c r="K66" s="5"/>
      <c r="L66" s="73"/>
      <c r="M66" s="5"/>
      <c r="N66" s="140"/>
      <c r="O66" s="140"/>
      <c r="P66" s="140"/>
      <c r="Q66" s="5"/>
      <c r="R66" s="14"/>
      <c r="S66" s="149">
        <f>'[1]План 2024'!$AH61+'[1]План 2024'!$AJ61</f>
        <v>5</v>
      </c>
      <c r="T66" s="148">
        <f>'[1]План 2024'!$AI61+'[1]План 2024'!$AK61</f>
        <v>818.93000000000006</v>
      </c>
      <c r="U66" s="12">
        <f>'[2]СВОД по МО'!$FO67</f>
        <v>0</v>
      </c>
      <c r="V66" s="12">
        <f>'[2]СВОД по МО'!$FO67</f>
        <v>0</v>
      </c>
      <c r="W66" s="149">
        <f>'[3]План 2024'!$AH61+'[3]План 2024'!$AJ61</f>
        <v>5</v>
      </c>
      <c r="X66" s="148">
        <f>'[3]План 2024'!$AI61+'[3]План 2024'!$AK61</f>
        <v>818.93000000000006</v>
      </c>
      <c r="Y66" s="13">
        <f t="shared" si="13"/>
        <v>0</v>
      </c>
      <c r="Z66" s="56">
        <f t="shared" si="14"/>
        <v>0</v>
      </c>
      <c r="AA66" s="5"/>
      <c r="AB66" s="74"/>
      <c r="AC66" s="5"/>
      <c r="AD66" s="5"/>
      <c r="AE66" s="5"/>
      <c r="AF66" s="14"/>
      <c r="AH66" s="94"/>
      <c r="AI66" s="94"/>
    </row>
    <row r="67" spans="1:35" x14ac:dyDescent="0.25">
      <c r="A67" s="9">
        <f>'Скорая медицинская помощь'!A67</f>
        <v>54</v>
      </c>
      <c r="B67" s="145" t="str">
        <f>'Скорая медицинская помощь'!C67</f>
        <v>ООО "ЦИЭР "ЭМБРИЛАЙФ"</v>
      </c>
      <c r="C67" s="137">
        <f>'[1]План 2024'!$Z62</f>
        <v>0</v>
      </c>
      <c r="D67" s="45">
        <f>'[1]План 2024'!$AA62</f>
        <v>0</v>
      </c>
      <c r="E67" s="73">
        <f>'[2]СВОД по МО'!$HT68</f>
        <v>0</v>
      </c>
      <c r="F67" s="45">
        <f>'[2]СВОД по МО'!$HZ68</f>
        <v>0</v>
      </c>
      <c r="G67" s="137">
        <f>'[3]План 2024'!$Z62</f>
        <v>0</v>
      </c>
      <c r="H67" s="45">
        <f>'[3]План 2024'!$AA62</f>
        <v>0</v>
      </c>
      <c r="I67" s="13">
        <f t="shared" si="11"/>
        <v>0</v>
      </c>
      <c r="J67" s="56">
        <f t="shared" si="12"/>
        <v>0</v>
      </c>
      <c r="K67" s="5"/>
      <c r="L67" s="73"/>
      <c r="M67" s="5"/>
      <c r="N67" s="140"/>
      <c r="O67" s="140"/>
      <c r="P67" s="140"/>
      <c r="Q67" s="5"/>
      <c r="R67" s="14"/>
      <c r="S67" s="149">
        <f>'[1]План 2024'!$AH62+'[1]План 2024'!$AJ62</f>
        <v>0</v>
      </c>
      <c r="T67" s="148">
        <f>'[1]План 2024'!$AI62+'[1]План 2024'!$AK62</f>
        <v>0</v>
      </c>
      <c r="U67" s="12">
        <f>'[2]СВОД по МО'!$FO68</f>
        <v>0</v>
      </c>
      <c r="V67" s="12">
        <f>'[2]СВОД по МО'!$FO68</f>
        <v>0</v>
      </c>
      <c r="W67" s="149">
        <f>'[3]План 2024'!$AH62+'[3]План 2024'!$AJ62</f>
        <v>0</v>
      </c>
      <c r="X67" s="148">
        <f>'[3]План 2024'!$AI62+'[3]План 2024'!$AK62</f>
        <v>0</v>
      </c>
      <c r="Y67" s="13">
        <f t="shared" si="13"/>
        <v>0</v>
      </c>
      <c r="Z67" s="56">
        <f t="shared" si="14"/>
        <v>0</v>
      </c>
      <c r="AA67" s="5"/>
      <c r="AB67" s="74"/>
      <c r="AC67" s="5"/>
      <c r="AD67" s="5"/>
      <c r="AE67" s="5"/>
      <c r="AF67" s="14"/>
      <c r="AH67" s="94"/>
      <c r="AI67" s="94"/>
    </row>
    <row r="68" spans="1:35" x14ac:dyDescent="0.25">
      <c r="A68" s="9">
        <f>'Скорая медицинская помощь'!A68</f>
        <v>55</v>
      </c>
      <c r="B68" s="145" t="str">
        <f>'Скорая медицинская помощь'!C68</f>
        <v>ООО "БМК"</v>
      </c>
      <c r="C68" s="137">
        <f>'[1]План 2024'!$Z63</f>
        <v>0</v>
      </c>
      <c r="D68" s="45">
        <f>'[1]План 2024'!$AA63</f>
        <v>0</v>
      </c>
      <c r="E68" s="73">
        <f>'[2]СВОД по МО'!$HT69</f>
        <v>0</v>
      </c>
      <c r="F68" s="45">
        <f>'[2]СВОД по МО'!$HZ69</f>
        <v>0</v>
      </c>
      <c r="G68" s="137">
        <f>'[3]План 2024'!$Z63</f>
        <v>0</v>
      </c>
      <c r="H68" s="45">
        <f>'[3]План 2024'!$AA63</f>
        <v>0</v>
      </c>
      <c r="I68" s="13">
        <f t="shared" si="11"/>
        <v>0</v>
      </c>
      <c r="J68" s="56">
        <f t="shared" si="12"/>
        <v>0</v>
      </c>
      <c r="K68" s="5"/>
      <c r="L68" s="73"/>
      <c r="M68" s="5"/>
      <c r="N68" s="140"/>
      <c r="O68" s="140"/>
      <c r="P68" s="140"/>
      <c r="Q68" s="5"/>
      <c r="R68" s="14"/>
      <c r="S68" s="149">
        <f>'[1]План 2024'!$AH63+'[1]План 2024'!$AJ63</f>
        <v>0</v>
      </c>
      <c r="T68" s="148">
        <f>'[1]План 2024'!$AI63+'[1]План 2024'!$AK63</f>
        <v>0</v>
      </c>
      <c r="U68" s="12">
        <f>'[2]СВОД по МО'!$FO69</f>
        <v>0</v>
      </c>
      <c r="V68" s="12">
        <f>'[2]СВОД по МО'!$FO69</f>
        <v>0</v>
      </c>
      <c r="W68" s="149">
        <f>'[3]План 2024'!$AH63+'[3]План 2024'!$AJ63</f>
        <v>0</v>
      </c>
      <c r="X68" s="148">
        <f>'[3]План 2024'!$AI63+'[3]План 2024'!$AK63</f>
        <v>0</v>
      </c>
      <c r="Y68" s="13">
        <f t="shared" si="13"/>
        <v>0</v>
      </c>
      <c r="Z68" s="56">
        <f t="shared" si="14"/>
        <v>0</v>
      </c>
      <c r="AA68" s="5"/>
      <c r="AB68" s="74"/>
      <c r="AC68" s="5"/>
      <c r="AD68" s="5"/>
      <c r="AE68" s="5"/>
      <c r="AF68" s="14"/>
      <c r="AH68" s="94"/>
      <c r="AI68" s="94"/>
    </row>
    <row r="69" spans="1:35" x14ac:dyDescent="0.25">
      <c r="A69" s="9">
        <f>'Скорая медицинская помощь'!A69</f>
        <v>56</v>
      </c>
      <c r="B69" s="145" t="str">
        <f>'Скорая медицинская помощь'!C69</f>
        <v>ГБУЗ "КК ПСИХОНЕВРОЛОГИЧЕСКИЙ ДИСПАНСЕР"</v>
      </c>
      <c r="C69" s="137">
        <f>'[1]План 2024'!$Z64</f>
        <v>0</v>
      </c>
      <c r="D69" s="45">
        <f>'[1]План 2024'!$AA64</f>
        <v>0</v>
      </c>
      <c r="E69" s="73">
        <f>'[2]СВОД по МО'!$HT70</f>
        <v>0</v>
      </c>
      <c r="F69" s="45">
        <f>'[2]СВОД по МО'!$HZ70</f>
        <v>0</v>
      </c>
      <c r="G69" s="137">
        <f>'[3]План 2024'!$Z64</f>
        <v>0</v>
      </c>
      <c r="H69" s="45">
        <f>'[3]План 2024'!$AA64</f>
        <v>0</v>
      </c>
      <c r="I69" s="13">
        <f t="shared" si="11"/>
        <v>0</v>
      </c>
      <c r="J69" s="56">
        <f t="shared" si="12"/>
        <v>0</v>
      </c>
      <c r="K69" s="5"/>
      <c r="L69" s="73"/>
      <c r="M69" s="5"/>
      <c r="N69" s="140"/>
      <c r="O69" s="140"/>
      <c r="P69" s="140"/>
      <c r="Q69" s="5"/>
      <c r="R69" s="14"/>
      <c r="S69" s="149">
        <f>'[1]План 2024'!$AH64+'[1]План 2024'!$AJ64</f>
        <v>0</v>
      </c>
      <c r="T69" s="148">
        <f>'[1]План 2024'!$AI64+'[1]План 2024'!$AK64</f>
        <v>0</v>
      </c>
      <c r="U69" s="12">
        <f>'[2]СВОД по МО'!$FO70</f>
        <v>0</v>
      </c>
      <c r="V69" s="12">
        <f>'[2]СВОД по МО'!$FO70</f>
        <v>0</v>
      </c>
      <c r="W69" s="149">
        <f>'[3]План 2024'!$AH64+'[3]План 2024'!$AJ64</f>
        <v>0</v>
      </c>
      <c r="X69" s="148">
        <f>'[3]План 2024'!$AI64+'[3]План 2024'!$AK64</f>
        <v>0</v>
      </c>
      <c r="Y69" s="13">
        <f t="shared" si="13"/>
        <v>0</v>
      </c>
      <c r="Z69" s="56">
        <f t="shared" si="14"/>
        <v>0</v>
      </c>
      <c r="AA69" s="5"/>
      <c r="AB69" s="74"/>
      <c r="AC69" s="5"/>
      <c r="AD69" s="5"/>
      <c r="AE69" s="5"/>
      <c r="AF69" s="14"/>
      <c r="AH69" s="94"/>
      <c r="AI69" s="94"/>
    </row>
    <row r="70" spans="1:35" x14ac:dyDescent="0.25">
      <c r="A70" s="9">
        <f>'Скорая медицинская помощь'!A70</f>
        <v>57</v>
      </c>
      <c r="B70" s="145" t="str">
        <f>'Скорая медицинская помощь'!C70</f>
        <v>ООО "АФИНА"</v>
      </c>
      <c r="C70" s="137">
        <f>'[1]План 2024'!$Z68</f>
        <v>0</v>
      </c>
      <c r="D70" s="45">
        <f>'[1]План 2024'!$AA68</f>
        <v>0</v>
      </c>
      <c r="E70" s="73">
        <f>'[2]СВОД по МО'!$HT$72</f>
        <v>0</v>
      </c>
      <c r="F70" s="45">
        <f>'[2]СВОД по МО'!$HZ$72</f>
        <v>0</v>
      </c>
      <c r="G70" s="137"/>
      <c r="H70" s="45"/>
      <c r="I70" s="13"/>
      <c r="J70" s="56"/>
      <c r="K70" s="5"/>
      <c r="L70" s="73"/>
      <c r="M70" s="5"/>
      <c r="N70" s="140"/>
      <c r="O70" s="140"/>
      <c r="P70" s="140"/>
      <c r="Q70" s="5"/>
      <c r="R70" s="14"/>
      <c r="S70" s="149">
        <f>'[1]План 2024'!$AH65+'[1]План 2024'!$AJ65</f>
        <v>0</v>
      </c>
      <c r="T70" s="148">
        <f>'[1]План 2024'!$AI65+'[1]План 2024'!$AK65</f>
        <v>0</v>
      </c>
      <c r="U70" s="12">
        <f>'[2]СВОД по МО'!$FO$72</f>
        <v>0</v>
      </c>
      <c r="V70" s="12">
        <f>'[2]СВОД по МО'!$FO$72</f>
        <v>0</v>
      </c>
      <c r="W70" s="149">
        <f>'[3]План 2024'!$AH65+'[3]План 2024'!$AJ65</f>
        <v>0</v>
      </c>
      <c r="X70" s="148">
        <f>'[3]План 2024'!$AI65+'[3]План 2024'!$AK65</f>
        <v>0</v>
      </c>
      <c r="Y70" s="13">
        <f t="shared" si="13"/>
        <v>0</v>
      </c>
      <c r="Z70" s="56">
        <f t="shared" si="14"/>
        <v>0</v>
      </c>
      <c r="AA70" s="5"/>
      <c r="AB70" s="74"/>
      <c r="AC70" s="5"/>
      <c r="AD70" s="5"/>
      <c r="AE70" s="5"/>
      <c r="AF70" s="14"/>
      <c r="AH70" s="94"/>
      <c r="AI70" s="94"/>
    </row>
    <row r="71" spans="1:35" x14ac:dyDescent="0.25">
      <c r="A71" s="9">
        <f>'Скорая медицинская помощь'!A71</f>
        <v>58</v>
      </c>
      <c r="B71" s="145" t="str">
        <f>'Скорая медицинская помощь'!C71</f>
        <v>КГАУ СОЦИАЛЬНОЙ ЗАЩИТЫ "МНОГОПРОФИЛЬНЫЙ ЦЕНТР РЕАБИЛИТАЦИИ"</v>
      </c>
      <c r="C71" s="137">
        <f>'[1]План 2024'!$Z70</f>
        <v>0</v>
      </c>
      <c r="D71" s="45">
        <f>'[1]План 2024'!$AA70</f>
        <v>0</v>
      </c>
      <c r="E71" s="73">
        <f>'[2]СВОД по МО'!$HT$73</f>
        <v>0</v>
      </c>
      <c r="F71" s="45">
        <f>'[2]СВОД по МО'!$HZ$73</f>
        <v>0</v>
      </c>
      <c r="G71" s="137"/>
      <c r="H71" s="45"/>
      <c r="I71" s="13"/>
      <c r="J71" s="56"/>
      <c r="K71" s="5"/>
      <c r="L71" s="73"/>
      <c r="M71" s="5"/>
      <c r="N71" s="140"/>
      <c r="O71" s="140"/>
      <c r="P71" s="140"/>
      <c r="Q71" s="5"/>
      <c r="R71" s="14"/>
      <c r="S71" s="149">
        <f>'[1]План 2024'!$AH66+'[1]План 2024'!$AJ66</f>
        <v>0</v>
      </c>
      <c r="T71" s="148">
        <f>'[1]План 2024'!$AI66+'[1]План 2024'!$AK66</f>
        <v>0</v>
      </c>
      <c r="U71" s="12">
        <f>'[2]СВОД по МО'!$FO$73</f>
        <v>0</v>
      </c>
      <c r="V71" s="12">
        <f>'[2]СВОД по МО'!$FO$73</f>
        <v>0</v>
      </c>
      <c r="W71" s="149">
        <f>'[3]План 2024'!$AH66+'[3]План 2024'!$AJ66</f>
        <v>0</v>
      </c>
      <c r="X71" s="148">
        <f>'[3]План 2024'!$AI66+'[3]План 2024'!$AK66</f>
        <v>0</v>
      </c>
      <c r="Y71" s="13">
        <f t="shared" si="13"/>
        <v>0</v>
      </c>
      <c r="Z71" s="56">
        <f t="shared" si="14"/>
        <v>0</v>
      </c>
      <c r="AA71" s="5"/>
      <c r="AB71" s="74"/>
      <c r="AC71" s="5"/>
      <c r="AD71" s="5"/>
      <c r="AE71" s="5"/>
      <c r="AF71" s="14"/>
      <c r="AH71" s="94"/>
      <c r="AI71" s="94"/>
    </row>
    <row r="72" spans="1:35" x14ac:dyDescent="0.25">
      <c r="A72" s="96"/>
      <c r="B72" s="145"/>
      <c r="C72" s="137"/>
      <c r="D72" s="45"/>
      <c r="E72" s="73"/>
      <c r="F72" s="45"/>
      <c r="G72" s="137"/>
      <c r="H72" s="45"/>
      <c r="I72" s="13"/>
      <c r="J72" s="56"/>
      <c r="K72" s="5"/>
      <c r="L72" s="73"/>
      <c r="M72" s="5"/>
      <c r="N72" s="140"/>
      <c r="O72" s="140"/>
      <c r="P72" s="140"/>
      <c r="Q72" s="5"/>
      <c r="R72" s="14"/>
      <c r="S72" s="11"/>
      <c r="T72" s="73"/>
      <c r="U72" s="73"/>
      <c r="V72" s="73"/>
      <c r="W72" s="137"/>
      <c r="X72" s="73"/>
      <c r="Y72" s="13"/>
      <c r="Z72" s="56"/>
      <c r="AA72" s="5"/>
      <c r="AB72" s="74"/>
      <c r="AC72" s="5"/>
      <c r="AD72" s="5"/>
      <c r="AE72" s="5"/>
      <c r="AF72" s="14"/>
      <c r="AH72" s="94"/>
      <c r="AI72" s="94"/>
    </row>
    <row r="73" spans="1:35" x14ac:dyDescent="0.25">
      <c r="A73" s="96"/>
      <c r="B73" s="146"/>
      <c r="C73" s="144"/>
      <c r="D73" s="307"/>
      <c r="E73" s="135"/>
      <c r="F73" s="307"/>
      <c r="G73" s="141"/>
      <c r="H73" s="307"/>
      <c r="I73" s="104"/>
      <c r="J73" s="105"/>
      <c r="K73" s="106"/>
      <c r="L73" s="135"/>
      <c r="M73" s="106"/>
      <c r="N73" s="142"/>
      <c r="O73" s="142"/>
      <c r="P73" s="142"/>
      <c r="Q73" s="106"/>
      <c r="R73" s="143"/>
      <c r="S73" s="144"/>
      <c r="T73" s="135"/>
      <c r="U73" s="135"/>
      <c r="V73" s="135"/>
      <c r="W73" s="141"/>
      <c r="X73" s="135"/>
      <c r="Y73" s="104"/>
      <c r="Z73" s="105"/>
      <c r="AA73" s="106"/>
      <c r="AB73" s="107"/>
      <c r="AC73" s="106"/>
      <c r="AD73" s="106"/>
      <c r="AE73" s="106"/>
      <c r="AF73" s="143"/>
      <c r="AH73" s="94"/>
      <c r="AI73" s="94"/>
    </row>
    <row r="74" spans="1:35" x14ac:dyDescent="0.25">
      <c r="A74" s="20"/>
      <c r="B74" s="139" t="s">
        <v>6</v>
      </c>
      <c r="C74" s="62">
        <f t="shared" ref="C74:N74" si="15">SUM(C14:C73)</f>
        <v>49829</v>
      </c>
      <c r="D74" s="322">
        <f t="shared" si="15"/>
        <v>8086792.4899999974</v>
      </c>
      <c r="E74" s="23">
        <f t="shared" si="15"/>
        <v>29818</v>
      </c>
      <c r="F74" s="46">
        <f t="shared" si="15"/>
        <v>4634546.8021200001</v>
      </c>
      <c r="G74" s="23">
        <f t="shared" si="15"/>
        <v>50358</v>
      </c>
      <c r="H74" s="46">
        <f t="shared" si="15"/>
        <v>8108529.5199999977</v>
      </c>
      <c r="I74" s="25">
        <f t="shared" si="15"/>
        <v>529</v>
      </c>
      <c r="J74" s="63">
        <f t="shared" si="15"/>
        <v>21737.02999999997</v>
      </c>
      <c r="K74" s="26">
        <f t="shared" si="15"/>
        <v>1994</v>
      </c>
      <c r="L74" s="24">
        <f t="shared" si="15"/>
        <v>327295.08999999997</v>
      </c>
      <c r="M74" s="26">
        <f t="shared" si="15"/>
        <v>310</v>
      </c>
      <c r="N74" s="97">
        <f t="shared" si="15"/>
        <v>8499.5400000000009</v>
      </c>
      <c r="O74" s="97"/>
      <c r="P74" s="24">
        <f t="shared" ref="P74:AF74" si="16">SUM(P14:P73)</f>
        <v>0</v>
      </c>
      <c r="Q74" s="26">
        <f t="shared" si="16"/>
        <v>0</v>
      </c>
      <c r="R74" s="65">
        <f t="shared" si="16"/>
        <v>0</v>
      </c>
      <c r="S74" s="62">
        <f t="shared" si="16"/>
        <v>465</v>
      </c>
      <c r="T74" s="22">
        <f t="shared" si="16"/>
        <v>201519.58</v>
      </c>
      <c r="U74" s="23">
        <f t="shared" si="16"/>
        <v>366904</v>
      </c>
      <c r="V74" s="24">
        <f t="shared" si="16"/>
        <v>366904</v>
      </c>
      <c r="W74" s="23">
        <f t="shared" si="16"/>
        <v>482</v>
      </c>
      <c r="X74" s="24">
        <f t="shared" si="16"/>
        <v>205975.13999999996</v>
      </c>
      <c r="Y74" s="25">
        <f t="shared" si="16"/>
        <v>17</v>
      </c>
      <c r="Z74" s="63">
        <f t="shared" si="16"/>
        <v>4455.559999999964</v>
      </c>
      <c r="AA74" s="26">
        <f t="shared" si="16"/>
        <v>17</v>
      </c>
      <c r="AB74" s="64">
        <f t="shared" si="16"/>
        <v>4455.5600000000013</v>
      </c>
      <c r="AC74" s="26">
        <f t="shared" si="16"/>
        <v>0</v>
      </c>
      <c r="AD74" s="26">
        <f t="shared" si="16"/>
        <v>0</v>
      </c>
      <c r="AE74" s="26">
        <f t="shared" si="16"/>
        <v>0</v>
      </c>
      <c r="AF74" s="27">
        <f t="shared" si="16"/>
        <v>0</v>
      </c>
      <c r="AG74" s="71"/>
      <c r="AI74" s="71"/>
    </row>
    <row r="75" spans="1:35" x14ac:dyDescent="0.25">
      <c r="P75" s="36">
        <f>P74+Поликлиника!CN74</f>
        <v>0</v>
      </c>
    </row>
    <row r="76" spans="1:35" ht="15" customHeight="1" x14ac:dyDescent="0.25">
      <c r="A76" s="391" t="s">
        <v>17</v>
      </c>
      <c r="B76" s="393"/>
      <c r="C76" s="28">
        <f>[1]СВОД!$G$53</f>
        <v>53592</v>
      </c>
      <c r="D76" s="40">
        <f>[1]СВОД!$H$53</f>
        <v>8413195.629999999</v>
      </c>
      <c r="E76" s="28"/>
      <c r="F76" s="40"/>
      <c r="G76" s="28">
        <f>[3]СВОД!$G$53</f>
        <v>53592</v>
      </c>
      <c r="H76" s="40">
        <f>[3]СВОД!$H$53</f>
        <v>8413195.629999999</v>
      </c>
      <c r="I76" s="28">
        <f>G76-C76</f>
        <v>0</v>
      </c>
      <c r="J76" s="328">
        <f>H76-D76</f>
        <v>0</v>
      </c>
    </row>
    <row r="77" spans="1:35" ht="15" customHeight="1" x14ac:dyDescent="0.25">
      <c r="A77" s="29" t="s">
        <v>44</v>
      </c>
      <c r="B77" s="30"/>
      <c r="C77" s="31"/>
      <c r="D77" s="41"/>
      <c r="E77" s="31"/>
      <c r="F77" s="41"/>
      <c r="G77" s="31"/>
      <c r="H77" s="41"/>
      <c r="I77" s="31"/>
      <c r="J77" s="32"/>
    </row>
    <row r="78" spans="1:35" ht="15" customHeight="1" x14ac:dyDescent="0.25">
      <c r="A78" s="359" t="s">
        <v>8</v>
      </c>
      <c r="B78" s="361"/>
      <c r="C78" s="39">
        <f>[1]СВОД!$I$53</f>
        <v>2908</v>
      </c>
      <c r="D78" s="42">
        <f>[1]СВОД!$J$53</f>
        <v>175000</v>
      </c>
      <c r="E78" s="98"/>
      <c r="F78" s="42"/>
      <c r="G78" s="39">
        <f>[3]СВОД!$I$53</f>
        <v>2401</v>
      </c>
      <c r="H78" s="42">
        <f>[3]СВОД!$J$53</f>
        <v>125000</v>
      </c>
      <c r="I78" s="33">
        <f t="shared" ref="I78:I79" si="17">G78-C78</f>
        <v>-507</v>
      </c>
      <c r="J78" s="50">
        <f t="shared" ref="J78:J79" si="18">H78-D78</f>
        <v>-50000</v>
      </c>
    </row>
    <row r="79" spans="1:35" ht="15" customHeight="1" x14ac:dyDescent="0.25">
      <c r="A79" s="270"/>
      <c r="B79" s="50" t="s">
        <v>52</v>
      </c>
      <c r="C79" s="39">
        <f>[1]СВОД!$I$55</f>
        <v>50</v>
      </c>
      <c r="D79" s="42">
        <f>[1]СВОД!$J$55</f>
        <v>6500</v>
      </c>
      <c r="E79" s="98"/>
      <c r="F79" s="42"/>
      <c r="G79" s="39">
        <f>[3]СВОД!$I$55</f>
        <v>50</v>
      </c>
      <c r="H79" s="42">
        <f>[3]СВОД!$J$55</f>
        <v>6500</v>
      </c>
      <c r="I79" s="33">
        <f t="shared" si="17"/>
        <v>0</v>
      </c>
      <c r="J79" s="50">
        <f t="shared" si="18"/>
        <v>0</v>
      </c>
    </row>
    <row r="80" spans="1:35" ht="48.75" customHeight="1" x14ac:dyDescent="0.25">
      <c r="A80" s="359" t="s">
        <v>9</v>
      </c>
      <c r="B80" s="361"/>
      <c r="C80" s="39">
        <f>C76-C78</f>
        <v>50684</v>
      </c>
      <c r="D80" s="42">
        <f>D76-D78</f>
        <v>8238195.629999999</v>
      </c>
      <c r="E80" s="33"/>
      <c r="F80" s="42"/>
      <c r="G80" s="33">
        <f>G76-G78</f>
        <v>51191</v>
      </c>
      <c r="H80" s="42">
        <f>H76-H78</f>
        <v>8288195.629999999</v>
      </c>
      <c r="I80" s="33">
        <f t="shared" ref="I80:J82" si="19">G80-C80</f>
        <v>507</v>
      </c>
      <c r="J80" s="50">
        <f t="shared" si="19"/>
        <v>50000</v>
      </c>
      <c r="L80" s="36"/>
      <c r="Z80" s="36"/>
    </row>
    <row r="81" spans="1:22" ht="42.75" customHeight="1" x14ac:dyDescent="0.25">
      <c r="A81" s="362" t="s">
        <v>10</v>
      </c>
      <c r="B81" s="364"/>
      <c r="C81" s="34"/>
      <c r="D81" s="43"/>
      <c r="E81" s="34"/>
      <c r="F81" s="43"/>
      <c r="G81" s="34"/>
      <c r="H81" s="43"/>
      <c r="I81" s="34">
        <f t="shared" si="19"/>
        <v>0</v>
      </c>
      <c r="J81" s="51">
        <f t="shared" si="19"/>
        <v>0</v>
      </c>
      <c r="R81" s="36"/>
    </row>
    <row r="82" spans="1:22" ht="15" customHeight="1" x14ac:dyDescent="0.25">
      <c r="A82" s="365" t="s">
        <v>50</v>
      </c>
      <c r="B82" s="367"/>
      <c r="C82" s="119">
        <f>C80+C81</f>
        <v>50684</v>
      </c>
      <c r="D82" s="44">
        <f>D80+D81</f>
        <v>8238195.629999999</v>
      </c>
      <c r="E82" s="35"/>
      <c r="F82" s="44"/>
      <c r="G82" s="35">
        <f>G80+G81</f>
        <v>51191</v>
      </c>
      <c r="H82" s="44">
        <f>H80+H81</f>
        <v>8288195.629999999</v>
      </c>
      <c r="I82" s="35">
        <f>G82-C82</f>
        <v>507</v>
      </c>
      <c r="J82" s="52">
        <f t="shared" si="19"/>
        <v>50000</v>
      </c>
    </row>
    <row r="83" spans="1:22" x14ac:dyDescent="0.25">
      <c r="E83" s="36"/>
      <c r="U83" s="99"/>
      <c r="V83" s="36"/>
    </row>
    <row r="84" spans="1:22" ht="13.5" customHeight="1" x14ac:dyDescent="0.25">
      <c r="C84" s="99"/>
    </row>
    <row r="85" spans="1:22" x14ac:dyDescent="0.25">
      <c r="I85" s="54"/>
    </row>
  </sheetData>
  <autoFilter ref="A13:AI74" xr:uid="{D3B4AABC-0705-41C0-AC72-E402D946F582}"/>
  <mergeCells count="24">
    <mergeCell ref="A82:B82"/>
    <mergeCell ref="C8:R11"/>
    <mergeCell ref="C12:D12"/>
    <mergeCell ref="Q12:R12"/>
    <mergeCell ref="A76:B76"/>
    <mergeCell ref="A78:B78"/>
    <mergeCell ref="A80:B80"/>
    <mergeCell ref="A81:B81"/>
    <mergeCell ref="G12:H12"/>
    <mergeCell ref="I12:J12"/>
    <mergeCell ref="K12:L12"/>
    <mergeCell ref="M12:N12"/>
    <mergeCell ref="O12:P12"/>
    <mergeCell ref="E12:F12"/>
    <mergeCell ref="B8:B13"/>
    <mergeCell ref="A8:A13"/>
    <mergeCell ref="S8:AF11"/>
    <mergeCell ref="S12:T12"/>
    <mergeCell ref="W12:X12"/>
    <mergeCell ref="Y12:Z12"/>
    <mergeCell ref="AA12:AB12"/>
    <mergeCell ref="AC12:AD12"/>
    <mergeCell ref="AE12:AF12"/>
    <mergeCell ref="U12:V12"/>
  </mergeCells>
  <pageMargins left="0.25" right="0.25" top="0.75" bottom="0.75" header="0.3" footer="0.3"/>
  <pageSetup paperSize="9" scale="22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4"/>
  <sheetViews>
    <sheetView view="pageBreakPreview" zoomScale="80" zoomScaleNormal="80" zoomScaleSheetLayoutView="80" workbookViewId="0">
      <pane xSplit="2" ySplit="13" topLeftCell="N14" activePane="bottomRight" state="frozen"/>
      <selection activeCell="F37" sqref="F37"/>
      <selection pane="topRight" activeCell="F37" sqref="F37"/>
      <selection pane="bottomLeft" activeCell="F37" sqref="F37"/>
      <selection pane="bottomRight" activeCell="P20" sqref="P20"/>
    </sheetView>
  </sheetViews>
  <sheetFormatPr defaultColWidth="9.140625" defaultRowHeight="15" x14ac:dyDescent="0.25"/>
  <cols>
    <col min="1" max="1" width="5.140625" style="6" customWidth="1"/>
    <col min="2" max="2" width="83.5703125" style="6" customWidth="1"/>
    <col min="3" max="3" width="16.140625" style="6" customWidth="1"/>
    <col min="4" max="10" width="17.85546875" style="6" customWidth="1"/>
    <col min="11" max="11" width="16.140625" style="6" customWidth="1"/>
    <col min="12" max="12" width="20.140625" style="92" customWidth="1"/>
    <col min="13" max="13" width="20.140625" style="6" customWidth="1"/>
    <col min="14" max="14" width="20.140625" style="92" customWidth="1"/>
    <col min="15" max="15" width="16.140625" style="6" customWidth="1"/>
    <col min="16" max="18" width="17.5703125" style="6" customWidth="1"/>
    <col min="19" max="19" width="16.140625" style="6" customWidth="1"/>
    <col min="20" max="22" width="19.140625" style="6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53" bestFit="1" customWidth="1"/>
    <col min="31" max="31" width="12.85546875" style="53" bestFit="1" customWidth="1"/>
    <col min="32" max="32" width="15.85546875" style="6" customWidth="1"/>
    <col min="33" max="16384" width="9.140625" style="6"/>
  </cols>
  <sheetData>
    <row r="1" spans="1:32" x14ac:dyDescent="0.25">
      <c r="AB1" s="252" t="s">
        <v>26</v>
      </c>
    </row>
    <row r="2" spans="1:32" ht="12.75" customHeight="1" x14ac:dyDescent="0.25">
      <c r="AB2" s="252" t="s">
        <v>27</v>
      </c>
    </row>
    <row r="3" spans="1:32" x14ac:dyDescent="0.25">
      <c r="C3" s="99">
        <f>C64/12*7</f>
        <v>350</v>
      </c>
      <c r="D3" s="92">
        <f>D64/12*7</f>
        <v>13300.134166666669</v>
      </c>
      <c r="K3" s="99"/>
      <c r="AB3" s="252" t="s">
        <v>28</v>
      </c>
    </row>
    <row r="4" spans="1:32" x14ac:dyDescent="0.25">
      <c r="R4" s="36"/>
      <c r="T4" s="36"/>
      <c r="U4" s="36"/>
      <c r="V4" s="36"/>
      <c r="AB4" s="252" t="str">
        <f>'Скорая медицинская помощь'!Q4</f>
        <v>страхованию от 18.09.2024 года № 6/2024</v>
      </c>
    </row>
    <row r="5" spans="1:32" x14ac:dyDescent="0.25">
      <c r="M5" s="92"/>
      <c r="Y5" s="54"/>
    </row>
    <row r="6" spans="1:32" x14ac:dyDescent="0.25">
      <c r="B6" s="7"/>
      <c r="C6" s="7"/>
      <c r="D6" s="7"/>
      <c r="E6" s="7"/>
      <c r="F6" s="69"/>
      <c r="G6" s="232"/>
      <c r="H6" s="69"/>
      <c r="I6" s="7"/>
      <c r="J6" s="69"/>
      <c r="K6" s="69"/>
      <c r="L6" s="261"/>
      <c r="M6" s="7"/>
      <c r="N6" s="261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H7" s="36"/>
      <c r="I7" s="36"/>
    </row>
    <row r="8" spans="1:32" ht="12.75" customHeight="1" x14ac:dyDescent="0.25">
      <c r="A8" s="384" t="s">
        <v>0</v>
      </c>
      <c r="B8" s="387" t="s">
        <v>1</v>
      </c>
      <c r="C8" s="368" t="s">
        <v>25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69"/>
      <c r="Z8" s="369"/>
      <c r="AA8" s="369"/>
      <c r="AB8" s="370"/>
    </row>
    <row r="9" spans="1:32" ht="13.5" customHeight="1" x14ac:dyDescent="0.25">
      <c r="A9" s="385"/>
      <c r="B9" s="388"/>
      <c r="C9" s="371"/>
      <c r="D9" s="372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372"/>
      <c r="P9" s="372"/>
      <c r="Q9" s="372"/>
      <c r="R9" s="372"/>
      <c r="S9" s="372"/>
      <c r="T9" s="372"/>
      <c r="U9" s="372"/>
      <c r="V9" s="372"/>
      <c r="W9" s="372"/>
      <c r="X9" s="372"/>
      <c r="Y9" s="372"/>
      <c r="Z9" s="372"/>
      <c r="AA9" s="372"/>
      <c r="AB9" s="373"/>
    </row>
    <row r="10" spans="1:32" ht="12" customHeight="1" x14ac:dyDescent="0.25">
      <c r="A10" s="385"/>
      <c r="B10" s="388"/>
      <c r="C10" s="371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72"/>
      <c r="P10" s="372"/>
      <c r="Q10" s="372"/>
      <c r="R10" s="372"/>
      <c r="S10" s="372"/>
      <c r="T10" s="372"/>
      <c r="U10" s="372"/>
      <c r="V10" s="372"/>
      <c r="W10" s="372"/>
      <c r="X10" s="372"/>
      <c r="Y10" s="372"/>
      <c r="Z10" s="372"/>
      <c r="AA10" s="372"/>
      <c r="AB10" s="373"/>
    </row>
    <row r="11" spans="1:32" ht="18.75" customHeight="1" x14ac:dyDescent="0.25">
      <c r="A11" s="385"/>
      <c r="B11" s="388"/>
      <c r="C11" s="371"/>
      <c r="D11" s="372"/>
      <c r="E11" s="372"/>
      <c r="F11" s="372"/>
      <c r="G11" s="372"/>
      <c r="H11" s="372"/>
      <c r="I11" s="372"/>
      <c r="J11" s="372"/>
      <c r="K11" s="372"/>
      <c r="L11" s="372"/>
      <c r="M11" s="372"/>
      <c r="N11" s="372"/>
      <c r="O11" s="372"/>
      <c r="P11" s="372"/>
      <c r="Q11" s="372"/>
      <c r="R11" s="372"/>
      <c r="S11" s="372"/>
      <c r="T11" s="372"/>
      <c r="U11" s="372"/>
      <c r="V11" s="372"/>
      <c r="W11" s="372"/>
      <c r="X11" s="372"/>
      <c r="Y11" s="372"/>
      <c r="Z11" s="372"/>
      <c r="AA11" s="372"/>
      <c r="AB11" s="373"/>
    </row>
    <row r="12" spans="1:32" s="8" customFormat="1" ht="130.5" customHeight="1" x14ac:dyDescent="0.25">
      <c r="A12" s="385"/>
      <c r="B12" s="388"/>
      <c r="C12" s="408" t="str">
        <f>'Скорая медицинская помощь'!$D$12</f>
        <v>Утвержденное плановое задание в соответствии с заседанием Комиссии 5/2024</v>
      </c>
      <c r="D12" s="409"/>
      <c r="E12" s="421" t="s">
        <v>47</v>
      </c>
      <c r="F12" s="422"/>
      <c r="G12" s="421" t="str">
        <f>'Скорая медицинская помощь'!$F$12</f>
        <v>Принято к оплате оказанной медицинской помощи за  7 месяцев 2024  года</v>
      </c>
      <c r="H12" s="422"/>
      <c r="I12" s="421" t="s">
        <v>47</v>
      </c>
      <c r="J12" s="422"/>
      <c r="K12" s="409" t="str">
        <f>'Скорая медицинская помощь'!$H$12</f>
        <v>Проект планового задания для заседания Комиссии 6/2024</v>
      </c>
      <c r="L12" s="409"/>
      <c r="M12" s="421" t="s">
        <v>47</v>
      </c>
      <c r="N12" s="422"/>
      <c r="O12" s="401" t="str">
        <f>'Скорая медицинская помощь'!$J$12</f>
        <v>Внесенные в проект планового задания изменения в соответствии с заседанием Комиссии 6/2024</v>
      </c>
      <c r="P12" s="402"/>
      <c r="Q12" s="401" t="s">
        <v>47</v>
      </c>
      <c r="R12" s="402"/>
      <c r="S12" s="421" t="s">
        <v>11</v>
      </c>
      <c r="T12" s="422"/>
      <c r="U12" s="421" t="s">
        <v>47</v>
      </c>
      <c r="V12" s="422"/>
      <c r="W12" s="421" t="s">
        <v>43</v>
      </c>
      <c r="X12" s="422"/>
      <c r="Y12" s="409" t="s">
        <v>12</v>
      </c>
      <c r="Z12" s="409"/>
      <c r="AA12" s="421" t="s">
        <v>13</v>
      </c>
      <c r="AB12" s="435"/>
      <c r="AD12" s="55"/>
      <c r="AE12" s="55"/>
    </row>
    <row r="13" spans="1:32" s="8" customFormat="1" ht="22.5" customHeight="1" x14ac:dyDescent="0.25">
      <c r="A13" s="386"/>
      <c r="B13" s="330"/>
      <c r="C13" s="129" t="s">
        <v>15</v>
      </c>
      <c r="D13" s="162" t="s">
        <v>16</v>
      </c>
      <c r="E13" s="162"/>
      <c r="F13" s="162"/>
      <c r="G13" s="129" t="s">
        <v>15</v>
      </c>
      <c r="H13" s="128" t="s">
        <v>16</v>
      </c>
      <c r="I13" s="128"/>
      <c r="J13" s="128"/>
      <c r="K13" s="128" t="s">
        <v>15</v>
      </c>
      <c r="L13" s="325" t="s">
        <v>16</v>
      </c>
      <c r="M13" s="128"/>
      <c r="N13" s="325"/>
      <c r="O13" s="163" t="s">
        <v>15</v>
      </c>
      <c r="P13" s="108" t="s">
        <v>16</v>
      </c>
      <c r="Q13" s="108"/>
      <c r="R13" s="108"/>
      <c r="S13" s="128" t="s">
        <v>15</v>
      </c>
      <c r="T13" s="128" t="s">
        <v>16</v>
      </c>
      <c r="U13" s="128"/>
      <c r="V13" s="128"/>
      <c r="W13" s="128" t="s">
        <v>15</v>
      </c>
      <c r="X13" s="128" t="s">
        <v>16</v>
      </c>
      <c r="Y13" s="128" t="s">
        <v>15</v>
      </c>
      <c r="Z13" s="128" t="s">
        <v>16</v>
      </c>
      <c r="AA13" s="128" t="s">
        <v>15</v>
      </c>
      <c r="AB13" s="164" t="s">
        <v>16</v>
      </c>
      <c r="AD13" s="55"/>
      <c r="AE13" s="55"/>
    </row>
    <row r="14" spans="1:32" x14ac:dyDescent="0.25">
      <c r="A14" s="160">
        <f>'Скорая медицинская помощь'!A14</f>
        <v>1</v>
      </c>
      <c r="B14" s="173" t="str">
        <f>'Скорая медицинская помощь'!C14</f>
        <v>ГБУЗ "ККБ ИМ. А.С. ЛУКАШЕВСКОГО"</v>
      </c>
      <c r="C14" s="294">
        <f>'[1]План 2024'!$AL9</f>
        <v>1296</v>
      </c>
      <c r="D14" s="326">
        <f>'[1]План 2024'!$AM9</f>
        <v>176069.04</v>
      </c>
      <c r="E14" s="149">
        <f>'[1]План 2024'!$AR9</f>
        <v>0</v>
      </c>
      <c r="F14" s="323">
        <f>'[1]План 2024'!$AS9</f>
        <v>0</v>
      </c>
      <c r="G14" s="155">
        <f>'[2]СВОД по МО'!$IT16</f>
        <v>557</v>
      </c>
      <c r="H14" s="155">
        <f>'[2]СВОД по МО'!$IZ16</f>
        <v>66247.12384</v>
      </c>
      <c r="I14" s="155"/>
      <c r="J14" s="156"/>
      <c r="K14" s="294">
        <f>'[3]План 2024'!$AL9</f>
        <v>1296</v>
      </c>
      <c r="L14" s="326">
        <f>'[3]План 2024'!$AM9</f>
        <v>176069.04</v>
      </c>
      <c r="M14" s="149">
        <f>'[3]План 2024'!$AR9</f>
        <v>0</v>
      </c>
      <c r="N14" s="323">
        <f>'[3]План 2024'!$AS9</f>
        <v>0</v>
      </c>
      <c r="O14" s="151">
        <f t="shared" ref="O14:O45" si="0">K14-C14</f>
        <v>0</v>
      </c>
      <c r="P14" s="151">
        <f t="shared" ref="P14:P45" si="1">L14-D14</f>
        <v>0</v>
      </c>
      <c r="Q14" s="151">
        <f t="shared" ref="Q14:Q39" si="2">M14-E14</f>
        <v>0</v>
      </c>
      <c r="R14" s="151">
        <f t="shared" ref="R14:R69" si="3">N14-F14</f>
        <v>0</v>
      </c>
      <c r="S14" s="152">
        <v>-166</v>
      </c>
      <c r="T14" s="154">
        <v>-44511.34</v>
      </c>
      <c r="U14" s="154"/>
      <c r="V14" s="154"/>
      <c r="W14" s="152"/>
      <c r="X14" s="154"/>
      <c r="Y14" s="154"/>
      <c r="Z14" s="154"/>
      <c r="AA14" s="152"/>
      <c r="AB14" s="153"/>
      <c r="AC14" s="15"/>
      <c r="AD14" s="58"/>
      <c r="AE14" s="58"/>
      <c r="AF14" s="36"/>
    </row>
    <row r="15" spans="1:32" x14ac:dyDescent="0.25">
      <c r="A15" s="160">
        <f>'Скорая медицинская помощь'!A15</f>
        <v>2</v>
      </c>
      <c r="B15" s="59" t="str">
        <f>'Скорая медицинская помощь'!C15</f>
        <v>ГБУЗ ККДБ</v>
      </c>
      <c r="C15" s="137">
        <f>'[1]План 2024'!$AL10</f>
        <v>976</v>
      </c>
      <c r="D15" s="45">
        <f>'[1]План 2024'!$AM10</f>
        <v>85910.43</v>
      </c>
      <c r="E15" s="149">
        <f>'[1]План 2024'!$AR10</f>
        <v>84</v>
      </c>
      <c r="F15" s="323">
        <f>'[1]План 2024'!$AS10</f>
        <v>11483.83</v>
      </c>
      <c r="G15" s="12">
        <f>'[2]СВОД по МО'!$IT17</f>
        <v>493</v>
      </c>
      <c r="H15" s="12">
        <f>'[2]СВОД по МО'!$IZ17</f>
        <v>29244.07977</v>
      </c>
      <c r="I15" s="12">
        <f>'[2]410002'!$IH$32</f>
        <v>52</v>
      </c>
      <c r="J15" s="136">
        <f>'[2]410002'!$IN$32</f>
        <v>5752.5605999999998</v>
      </c>
      <c r="K15" s="137">
        <f>'[3]План 2024'!$AL10</f>
        <v>976</v>
      </c>
      <c r="L15" s="45">
        <f>'[3]План 2024'!$AM10</f>
        <v>85910.43</v>
      </c>
      <c r="M15" s="149">
        <f>'[3]План 2024'!$AR10</f>
        <v>84</v>
      </c>
      <c r="N15" s="323">
        <f>'[3]План 2024'!$AS10</f>
        <v>11483.83</v>
      </c>
      <c r="O15" s="56">
        <f t="shared" si="0"/>
        <v>0</v>
      </c>
      <c r="P15" s="56">
        <f t="shared" si="1"/>
        <v>0</v>
      </c>
      <c r="Q15" s="56">
        <f t="shared" si="2"/>
        <v>0</v>
      </c>
      <c r="R15" s="56">
        <f t="shared" si="3"/>
        <v>0</v>
      </c>
      <c r="S15" s="5"/>
      <c r="T15" s="74"/>
      <c r="U15" s="74"/>
      <c r="V15" s="74"/>
      <c r="W15" s="5"/>
      <c r="X15" s="74"/>
      <c r="Y15" s="74"/>
      <c r="Z15" s="74"/>
      <c r="AA15" s="5"/>
      <c r="AB15" s="14"/>
      <c r="AC15" s="15"/>
      <c r="AD15" s="58"/>
      <c r="AE15" s="58"/>
      <c r="AF15" s="36"/>
    </row>
    <row r="16" spans="1:32" x14ac:dyDescent="0.25">
      <c r="A16" s="160">
        <f>'Скорая медицинская помощь'!A16</f>
        <v>3</v>
      </c>
      <c r="B16" s="59" t="str">
        <f>'Скорая медицинская помощь'!C16</f>
        <v>ГБУЗ ККСП</v>
      </c>
      <c r="C16" s="137">
        <f>'[1]План 2024'!$AL11</f>
        <v>0</v>
      </c>
      <c r="D16" s="45">
        <f>'[1]План 2024'!$AM11</f>
        <v>0</v>
      </c>
      <c r="E16" s="149">
        <f>'[1]План 2024'!$AR11</f>
        <v>0</v>
      </c>
      <c r="F16" s="323">
        <f>'[1]План 2024'!$AS11</f>
        <v>0</v>
      </c>
      <c r="G16" s="12">
        <f>'[2]СВОД по МО'!$IT18</f>
        <v>0</v>
      </c>
      <c r="H16" s="12">
        <f>'[2]СВОД по МО'!$IZ18</f>
        <v>0</v>
      </c>
      <c r="I16" s="12"/>
      <c r="J16" s="136"/>
      <c r="K16" s="137">
        <f>'[3]План 2024'!$AL11</f>
        <v>0</v>
      </c>
      <c r="L16" s="45">
        <f>'[3]План 2024'!$AM11</f>
        <v>0</v>
      </c>
      <c r="M16" s="149">
        <f>'[3]План 2024'!$AR11</f>
        <v>0</v>
      </c>
      <c r="N16" s="323">
        <f>'[3]План 2024'!$AS11</f>
        <v>0</v>
      </c>
      <c r="O16" s="56">
        <f t="shared" si="0"/>
        <v>0</v>
      </c>
      <c r="P16" s="56">
        <f t="shared" si="1"/>
        <v>0</v>
      </c>
      <c r="Q16" s="56">
        <f t="shared" si="2"/>
        <v>0</v>
      </c>
      <c r="R16" s="56">
        <f t="shared" si="3"/>
        <v>0</v>
      </c>
      <c r="S16" s="5"/>
      <c r="T16" s="74"/>
      <c r="U16" s="74"/>
      <c r="V16" s="74"/>
      <c r="W16" s="5"/>
      <c r="X16" s="74"/>
      <c r="Y16" s="74"/>
      <c r="Z16" s="74"/>
      <c r="AA16" s="5"/>
      <c r="AB16" s="14"/>
      <c r="AC16" s="15"/>
      <c r="AD16" s="58"/>
      <c r="AE16" s="58"/>
      <c r="AF16" s="36"/>
    </row>
    <row r="17" spans="1:32" x14ac:dyDescent="0.25">
      <c r="A17" s="160">
        <f>'Скорая медицинская помощь'!A17</f>
        <v>4</v>
      </c>
      <c r="B17" s="59" t="str">
        <f>'Скорая медицинская помощь'!C17</f>
        <v>ГБУЗ КККВД</v>
      </c>
      <c r="C17" s="137">
        <f>'[1]План 2024'!$AL12</f>
        <v>565</v>
      </c>
      <c r="D17" s="45">
        <f>'[1]План 2024'!$AM12</f>
        <v>45599.15</v>
      </c>
      <c r="E17" s="149">
        <f>'[1]План 2024'!$AR12</f>
        <v>0</v>
      </c>
      <c r="F17" s="323">
        <f>'[1]План 2024'!$AS12</f>
        <v>0</v>
      </c>
      <c r="G17" s="12">
        <f>'[2]СВОД по МО'!$IT19</f>
        <v>335</v>
      </c>
      <c r="H17" s="12">
        <f>'[2]СВОД по МО'!$IZ19</f>
        <v>20488.396810000002</v>
      </c>
      <c r="I17" s="12"/>
      <c r="J17" s="136"/>
      <c r="K17" s="137">
        <f>'[3]План 2024'!$AL12</f>
        <v>565</v>
      </c>
      <c r="L17" s="45">
        <f>'[3]План 2024'!$AM12</f>
        <v>45599.15</v>
      </c>
      <c r="M17" s="149">
        <f>'[3]План 2024'!$AR12</f>
        <v>0</v>
      </c>
      <c r="N17" s="323">
        <f>'[3]План 2024'!$AS12</f>
        <v>0</v>
      </c>
      <c r="O17" s="56">
        <f t="shared" si="0"/>
        <v>0</v>
      </c>
      <c r="P17" s="56">
        <f t="shared" si="1"/>
        <v>0</v>
      </c>
      <c r="Q17" s="56">
        <f t="shared" si="2"/>
        <v>0</v>
      </c>
      <c r="R17" s="56">
        <f t="shared" si="3"/>
        <v>0</v>
      </c>
      <c r="S17" s="5"/>
      <c r="T17" s="74"/>
      <c r="U17" s="74"/>
      <c r="V17" s="74"/>
      <c r="W17" s="5"/>
      <c r="X17" s="74"/>
      <c r="Y17" s="74"/>
      <c r="Z17" s="74"/>
      <c r="AA17" s="5"/>
      <c r="AB17" s="14"/>
      <c r="AC17" s="15"/>
      <c r="AD17" s="58"/>
      <c r="AE17" s="58"/>
      <c r="AF17" s="36"/>
    </row>
    <row r="18" spans="1:32" x14ac:dyDescent="0.25">
      <c r="A18" s="160">
        <f>'Скорая медицинская помощь'!A18</f>
        <v>5</v>
      </c>
      <c r="B18" s="59" t="str">
        <f>'Скорая медицинская помощь'!C18</f>
        <v>ГБУЗ КККД</v>
      </c>
      <c r="C18" s="137">
        <f>'[1]План 2024'!$AL13</f>
        <v>940</v>
      </c>
      <c r="D18" s="45">
        <f>'[1]План 2024'!$AM13</f>
        <v>44290.29</v>
      </c>
      <c r="E18" s="149">
        <f>'[1]План 2024'!$AR13</f>
        <v>0</v>
      </c>
      <c r="F18" s="323">
        <f>'[1]План 2024'!$AS13</f>
        <v>0</v>
      </c>
      <c r="G18" s="12">
        <f>'[2]СВОД по МО'!$IT20</f>
        <v>556</v>
      </c>
      <c r="H18" s="12">
        <f>'[2]СВОД по МО'!$IZ20</f>
        <v>26104.87111</v>
      </c>
      <c r="I18" s="12"/>
      <c r="J18" s="136"/>
      <c r="K18" s="137">
        <f>'[3]План 2024'!$AL13</f>
        <v>990</v>
      </c>
      <c r="L18" s="45">
        <f>'[3]План 2024'!$AM13</f>
        <v>46582.87</v>
      </c>
      <c r="M18" s="149">
        <f>'[3]План 2024'!$AR13</f>
        <v>0</v>
      </c>
      <c r="N18" s="323">
        <f>'[3]План 2024'!$AS13</f>
        <v>0</v>
      </c>
      <c r="O18" s="56">
        <f t="shared" si="0"/>
        <v>50</v>
      </c>
      <c r="P18" s="56">
        <f>L18-D18</f>
        <v>2292.5800000000017</v>
      </c>
      <c r="Q18" s="56">
        <f t="shared" si="2"/>
        <v>0</v>
      </c>
      <c r="R18" s="56">
        <f t="shared" si="3"/>
        <v>0</v>
      </c>
      <c r="S18" s="5">
        <v>99</v>
      </c>
      <c r="T18" s="74">
        <v>2954.9</v>
      </c>
      <c r="U18" s="74"/>
      <c r="V18" s="74"/>
      <c r="W18" s="348">
        <v>50</v>
      </c>
      <c r="X18" s="74">
        <v>1085.81</v>
      </c>
      <c r="Y18" s="74"/>
      <c r="Z18" s="74"/>
      <c r="AA18" s="5"/>
      <c r="AB18" s="14"/>
      <c r="AC18" s="15"/>
      <c r="AD18" s="58"/>
      <c r="AE18" s="58"/>
      <c r="AF18" s="36"/>
    </row>
    <row r="19" spans="1:32" x14ac:dyDescent="0.25">
      <c r="A19" s="160">
        <f>'Скорая медицинская помощь'!A19</f>
        <v>6</v>
      </c>
      <c r="B19" s="59" t="str">
        <f>'Скорая медицинская помощь'!C19</f>
        <v>ГБУЗ ККОД</v>
      </c>
      <c r="C19" s="137">
        <f>'[1]План 2024'!$AL14</f>
        <v>3175</v>
      </c>
      <c r="D19" s="45">
        <f>'[1]План 2024'!$AM14</f>
        <v>732665.27000000014</v>
      </c>
      <c r="E19" s="149">
        <f>'[1]План 2024'!$AR14</f>
        <v>0</v>
      </c>
      <c r="F19" s="323">
        <f>'[1]План 2024'!$AS14</f>
        <v>0</v>
      </c>
      <c r="G19" s="12">
        <f>'[2]СВОД по МО'!$IT21</f>
        <v>1906</v>
      </c>
      <c r="H19" s="12">
        <f>'[2]СВОД по МО'!$IZ21</f>
        <v>385166.3452000001</v>
      </c>
      <c r="I19" s="12"/>
      <c r="J19" s="136"/>
      <c r="K19" s="137">
        <f>'[3]План 2024'!$AL14</f>
        <v>3373</v>
      </c>
      <c r="L19" s="45">
        <f>'[3]План 2024'!$AM14</f>
        <v>732665.27000000014</v>
      </c>
      <c r="M19" s="149">
        <f>'[3]План 2024'!$AR14</f>
        <v>0</v>
      </c>
      <c r="N19" s="323">
        <f>'[3]План 2024'!$AS14</f>
        <v>0</v>
      </c>
      <c r="O19" s="56">
        <f t="shared" si="0"/>
        <v>198</v>
      </c>
      <c r="P19" s="56">
        <f t="shared" si="1"/>
        <v>0</v>
      </c>
      <c r="Q19" s="56">
        <f t="shared" si="2"/>
        <v>0</v>
      </c>
      <c r="R19" s="56">
        <f t="shared" si="3"/>
        <v>0</v>
      </c>
      <c r="S19" s="5">
        <v>338</v>
      </c>
      <c r="T19" s="74">
        <v>0</v>
      </c>
      <c r="U19" s="74"/>
      <c r="V19" s="74"/>
      <c r="W19" s="5"/>
      <c r="X19" s="74"/>
      <c r="Y19" s="74"/>
      <c r="Z19" s="74"/>
      <c r="AA19" s="5"/>
      <c r="AB19" s="14"/>
      <c r="AC19" s="15"/>
      <c r="AD19" s="58"/>
      <c r="AE19" s="58"/>
      <c r="AF19" s="36"/>
    </row>
    <row r="20" spans="1:32" ht="18" customHeight="1" x14ac:dyDescent="0.25">
      <c r="A20" s="160">
        <f>'Скорая медицинская помощь'!A20</f>
        <v>7</v>
      </c>
      <c r="B20" s="59" t="str">
        <f>'Скорая медицинская помощь'!C20</f>
        <v>ГБУЗ КОБ</v>
      </c>
      <c r="C20" s="137">
        <f>'[1]План 2024'!$AL15</f>
        <v>315</v>
      </c>
      <c r="D20" s="45">
        <f>'[1]План 2024'!$AM15</f>
        <v>16025.169999999998</v>
      </c>
      <c r="E20" s="149">
        <f>'[1]План 2024'!$AR15</f>
        <v>0</v>
      </c>
      <c r="F20" s="323">
        <f>'[1]План 2024'!$AS15</f>
        <v>0</v>
      </c>
      <c r="G20" s="12">
        <f>'[2]СВОД по МО'!$IT22</f>
        <v>169</v>
      </c>
      <c r="H20" s="12">
        <f>'[2]СВОД по МО'!$IZ22</f>
        <v>9347.9716900000003</v>
      </c>
      <c r="I20" s="12"/>
      <c r="J20" s="136"/>
      <c r="K20" s="137">
        <f>'[3]План 2024'!$AL15</f>
        <v>315</v>
      </c>
      <c r="L20" s="45">
        <f>'[3]План 2024'!$AM15</f>
        <v>16025.169999999998</v>
      </c>
      <c r="M20" s="149">
        <f>'[3]План 2024'!$AR15</f>
        <v>0</v>
      </c>
      <c r="N20" s="323">
        <f>'[3]План 2024'!$AS15</f>
        <v>0</v>
      </c>
      <c r="O20" s="56">
        <f t="shared" si="0"/>
        <v>0</v>
      </c>
      <c r="P20" s="56">
        <f t="shared" si="1"/>
        <v>0</v>
      </c>
      <c r="Q20" s="56">
        <f t="shared" si="2"/>
        <v>0</v>
      </c>
      <c r="R20" s="56">
        <f t="shared" si="3"/>
        <v>0</v>
      </c>
      <c r="S20" s="74"/>
      <c r="T20" s="74"/>
      <c r="U20" s="74"/>
      <c r="V20" s="74"/>
      <c r="W20" s="5"/>
      <c r="X20" s="74"/>
      <c r="Y20" s="74"/>
      <c r="Z20" s="74"/>
      <c r="AA20" s="5"/>
      <c r="AB20" s="14"/>
      <c r="AC20" s="15"/>
      <c r="AD20" s="58"/>
      <c r="AE20" s="58"/>
      <c r="AF20" s="36"/>
    </row>
    <row r="21" spans="1:32" x14ac:dyDescent="0.25">
      <c r="A21" s="160">
        <f>'Скорая медицинская помощь'!A21</f>
        <v>8</v>
      </c>
      <c r="B21" s="59" t="str">
        <f>'Скорая медицинская помощь'!C21</f>
        <v>ГБУЗ КК "П-К ГОРОДСКАЯ БОЛЬНИЦА № 1"</v>
      </c>
      <c r="C21" s="137">
        <f>'[1]План 2024'!$AL16</f>
        <v>252.00000000000006</v>
      </c>
      <c r="D21" s="45">
        <f>'[1]План 2024'!$AM16</f>
        <v>14858.689999999999</v>
      </c>
      <c r="E21" s="149">
        <f>'[1]План 2024'!$AR16</f>
        <v>0</v>
      </c>
      <c r="F21" s="323">
        <f>'[1]План 2024'!$AS16</f>
        <v>0</v>
      </c>
      <c r="G21" s="12">
        <f>'[2]СВОД по МО'!$IT23</f>
        <v>150</v>
      </c>
      <c r="H21" s="12">
        <f>'[2]СВОД по МО'!$IZ23</f>
        <v>8268.90193</v>
      </c>
      <c r="I21" s="12"/>
      <c r="J21" s="136"/>
      <c r="K21" s="137">
        <f>'[3]План 2024'!$AL16</f>
        <v>252.00000000000006</v>
      </c>
      <c r="L21" s="45">
        <f>'[3]План 2024'!$AM16</f>
        <v>14858.689999999999</v>
      </c>
      <c r="M21" s="149">
        <f>'[3]План 2024'!$AR16</f>
        <v>0</v>
      </c>
      <c r="N21" s="323">
        <f>'[3]План 2024'!$AS16</f>
        <v>0</v>
      </c>
      <c r="O21" s="56">
        <f t="shared" si="0"/>
        <v>0</v>
      </c>
      <c r="P21" s="56">
        <f t="shared" si="1"/>
        <v>0</v>
      </c>
      <c r="Q21" s="56">
        <f t="shared" si="2"/>
        <v>0</v>
      </c>
      <c r="R21" s="56">
        <f t="shared" si="3"/>
        <v>0</v>
      </c>
      <c r="S21" s="5"/>
      <c r="T21" s="74"/>
      <c r="U21" s="74"/>
      <c r="V21" s="74"/>
      <c r="W21" s="5"/>
      <c r="X21" s="74"/>
      <c r="Y21" s="74"/>
      <c r="Z21" s="74"/>
      <c r="AA21" s="5"/>
      <c r="AB21" s="14"/>
      <c r="AC21" s="15"/>
      <c r="AD21" s="58"/>
      <c r="AE21" s="58"/>
      <c r="AF21" s="36"/>
    </row>
    <row r="22" spans="1:32" x14ac:dyDescent="0.25">
      <c r="A22" s="160">
        <f>'Скорая медицинская помощь'!A22</f>
        <v>9</v>
      </c>
      <c r="B22" s="59" t="str">
        <f>'Скорая медицинская помощь'!C22</f>
        <v>ГБУЗ КК "П-К ГОРОДСКАЯ БОЛЬНИЦА № 2"</v>
      </c>
      <c r="C22" s="137">
        <f>'[1]План 2024'!$AL17</f>
        <v>622</v>
      </c>
      <c r="D22" s="45">
        <f>'[1]План 2024'!$AM17</f>
        <v>30369.79</v>
      </c>
      <c r="E22" s="149">
        <f>'[1]План 2024'!$AR17</f>
        <v>156</v>
      </c>
      <c r="F22" s="323">
        <f>'[1]План 2024'!$AS17</f>
        <v>10495.53</v>
      </c>
      <c r="G22" s="12">
        <f>'[2]СВОД по МО'!$IT24</f>
        <v>218</v>
      </c>
      <c r="H22" s="12">
        <f>'[2]СВОД по МО'!$IZ24</f>
        <v>11664.955860000002</v>
      </c>
      <c r="I22" s="12">
        <f>'[2]410009'!$IH$32</f>
        <v>92</v>
      </c>
      <c r="J22" s="136">
        <f>'[2]410009'!$IN$32</f>
        <v>6585.7896300000002</v>
      </c>
      <c r="K22" s="137">
        <f>'[3]План 2024'!$AL17</f>
        <v>404</v>
      </c>
      <c r="L22" s="45">
        <f>'[3]План 2024'!$AM17</f>
        <v>19791.29</v>
      </c>
      <c r="M22" s="149">
        <f>'[3]План 2024'!$AR17</f>
        <v>160</v>
      </c>
      <c r="N22" s="323">
        <f>'[3]План 2024'!$AS17</f>
        <v>11289.93</v>
      </c>
      <c r="O22" s="56">
        <f t="shared" si="0"/>
        <v>-218</v>
      </c>
      <c r="P22" s="56">
        <f t="shared" si="1"/>
        <v>-10578.5</v>
      </c>
      <c r="Q22" s="56">
        <f t="shared" si="2"/>
        <v>4</v>
      </c>
      <c r="R22" s="56">
        <f t="shared" si="3"/>
        <v>794.39999999999964</v>
      </c>
      <c r="S22" s="5">
        <v>-218</v>
      </c>
      <c r="T22" s="74">
        <v>-10578.5</v>
      </c>
      <c r="U22" s="74">
        <v>4</v>
      </c>
      <c r="V22" s="74">
        <v>794.39999999999964</v>
      </c>
      <c r="W22" s="5"/>
      <c r="X22" s="74"/>
      <c r="Y22" s="5"/>
      <c r="Z22" s="74"/>
      <c r="AA22" s="5"/>
      <c r="AB22" s="14"/>
      <c r="AC22" s="15"/>
      <c r="AD22" s="58"/>
      <c r="AE22" s="58"/>
      <c r="AF22" s="36"/>
    </row>
    <row r="23" spans="1:32" x14ac:dyDescent="0.25">
      <c r="A23" s="160">
        <f>'Скорая медицинская помощь'!A23</f>
        <v>10</v>
      </c>
      <c r="B23" s="59" t="str">
        <f>'Скорая медицинская помощь'!C23</f>
        <v>ГБУЗ КК "П-К ГОРОДСКАЯ ГЕРИАТРИЧЕСКАЯ БОЛЬНИЦА"</v>
      </c>
      <c r="C23" s="137">
        <f>'[1]План 2024'!$AL18</f>
        <v>0</v>
      </c>
      <c r="D23" s="45">
        <f>'[1]План 2024'!$AM18</f>
        <v>0</v>
      </c>
      <c r="E23" s="149">
        <f>'[1]План 2024'!$AR18</f>
        <v>0</v>
      </c>
      <c r="F23" s="323">
        <f>'[1]План 2024'!$AS18</f>
        <v>0</v>
      </c>
      <c r="G23" s="12">
        <f>'[2]СВОД по МО'!$IT25</f>
        <v>0</v>
      </c>
      <c r="H23" s="12">
        <f>'[2]СВОД по МО'!$IZ25</f>
        <v>0</v>
      </c>
      <c r="I23" s="12"/>
      <c r="J23" s="136"/>
      <c r="K23" s="137">
        <f>'[3]План 2024'!$AL18</f>
        <v>0</v>
      </c>
      <c r="L23" s="45">
        <f>'[3]План 2024'!$AM18</f>
        <v>0</v>
      </c>
      <c r="M23" s="149">
        <f>'[3]План 2024'!$AR18</f>
        <v>0</v>
      </c>
      <c r="N23" s="323">
        <f>'[3]План 2024'!$AS18</f>
        <v>0</v>
      </c>
      <c r="O23" s="56">
        <f t="shared" si="0"/>
        <v>0</v>
      </c>
      <c r="P23" s="56">
        <f t="shared" si="1"/>
        <v>0</v>
      </c>
      <c r="Q23" s="56">
        <f t="shared" si="2"/>
        <v>0</v>
      </c>
      <c r="R23" s="56">
        <f t="shared" si="3"/>
        <v>0</v>
      </c>
      <c r="S23" s="5"/>
      <c r="T23" s="74"/>
      <c r="U23" s="74"/>
      <c r="V23" s="74"/>
      <c r="W23" s="5"/>
      <c r="X23" s="74"/>
      <c r="Y23" s="74"/>
      <c r="Z23" s="74"/>
      <c r="AA23" s="5"/>
      <c r="AB23" s="14"/>
      <c r="AC23" s="15"/>
      <c r="AD23" s="58"/>
      <c r="AE23" s="58"/>
      <c r="AF23" s="36"/>
    </row>
    <row r="24" spans="1:32" x14ac:dyDescent="0.25">
      <c r="A24" s="160">
        <f>'Скорая медицинская помощь'!A24</f>
        <v>11</v>
      </c>
      <c r="B24" s="59" t="str">
        <f>'Скорая медицинская помощь'!C24</f>
        <v>ГБУЗ КК "П--К ГОРОДСКАЯ ПОЛИКЛИНИКА № 1"</v>
      </c>
      <c r="C24" s="137">
        <f>'[1]План 2024'!$AL19</f>
        <v>1000</v>
      </c>
      <c r="D24" s="45">
        <f>'[1]План 2024'!$AM19</f>
        <v>53307.86</v>
      </c>
      <c r="E24" s="149">
        <f>'[1]План 2024'!$AR19</f>
        <v>0</v>
      </c>
      <c r="F24" s="323">
        <f>'[1]План 2024'!$AS19</f>
        <v>0</v>
      </c>
      <c r="G24" s="12">
        <f>'[2]СВОД по МО'!$IT26</f>
        <v>654</v>
      </c>
      <c r="H24" s="12">
        <f>'[2]СВОД по МО'!$IZ26</f>
        <v>33085.17886</v>
      </c>
      <c r="I24" s="12"/>
      <c r="J24" s="136"/>
      <c r="K24" s="137">
        <f>'[3]План 2024'!$AL19</f>
        <v>1000</v>
      </c>
      <c r="L24" s="45">
        <f>'[3]План 2024'!$AM19</f>
        <v>57662.740000000005</v>
      </c>
      <c r="M24" s="149">
        <f>'[3]План 2024'!$AR19</f>
        <v>0</v>
      </c>
      <c r="N24" s="323">
        <f>'[3]План 2024'!$AS19</f>
        <v>0</v>
      </c>
      <c r="O24" s="56">
        <f t="shared" si="0"/>
        <v>0</v>
      </c>
      <c r="P24" s="56">
        <f t="shared" si="1"/>
        <v>4354.8800000000047</v>
      </c>
      <c r="Q24" s="56">
        <f t="shared" si="2"/>
        <v>0</v>
      </c>
      <c r="R24" s="56">
        <f t="shared" si="3"/>
        <v>0</v>
      </c>
      <c r="S24" s="5">
        <v>0</v>
      </c>
      <c r="T24" s="74">
        <v>-2582</v>
      </c>
      <c r="U24" s="74"/>
      <c r="V24" s="74"/>
      <c r="W24" s="5"/>
      <c r="X24" s="74"/>
      <c r="Y24" s="74"/>
      <c r="Z24" s="74"/>
      <c r="AA24" s="5"/>
      <c r="AB24" s="14"/>
      <c r="AC24" s="15"/>
      <c r="AD24" s="58"/>
      <c r="AE24" s="58"/>
      <c r="AF24" s="36"/>
    </row>
    <row r="25" spans="1:32" ht="15.75" customHeight="1" x14ac:dyDescent="0.25">
      <c r="A25" s="160">
        <f>'Скорая медицинская помощь'!A25</f>
        <v>12</v>
      </c>
      <c r="B25" s="59" t="str">
        <f>'Скорая медицинская помощь'!C25</f>
        <v>ГБУЗ КК "П-К ГОРОДСКАЯ ПОЛИКЛИНИКА № 3"</v>
      </c>
      <c r="C25" s="137">
        <f>'[1]План 2024'!$AL20</f>
        <v>1172</v>
      </c>
      <c r="D25" s="45">
        <f>'[1]План 2024'!$AM20</f>
        <v>70230.61</v>
      </c>
      <c r="E25" s="149">
        <f>'[1]План 2024'!$AR20</f>
        <v>192</v>
      </c>
      <c r="F25" s="323">
        <f>'[1]План 2024'!$AS20</f>
        <v>17152.669999999998</v>
      </c>
      <c r="G25" s="12">
        <f>'[2]СВОД по МО'!$IT27</f>
        <v>939</v>
      </c>
      <c r="H25" s="12">
        <f>'[2]СВОД по МО'!$IZ27</f>
        <v>56746.566350000001</v>
      </c>
      <c r="I25" s="12">
        <f>'[2]410012'!$IH$32</f>
        <v>147</v>
      </c>
      <c r="J25" s="136">
        <f>'[2]410012'!$IN$32</f>
        <v>14100.260329999999</v>
      </c>
      <c r="K25" s="137">
        <f>'[3]План 2024'!$AL20</f>
        <v>1346</v>
      </c>
      <c r="L25" s="45">
        <f>'[3]План 2024'!$AM20</f>
        <v>100783.15999999997</v>
      </c>
      <c r="M25" s="149">
        <f>'[3]План 2024'!$AR20</f>
        <v>202</v>
      </c>
      <c r="N25" s="323">
        <f>'[3]План 2024'!$AS20</f>
        <v>19109.900000000001</v>
      </c>
      <c r="O25" s="56">
        <f t="shared" si="0"/>
        <v>174</v>
      </c>
      <c r="P25" s="56">
        <f t="shared" si="1"/>
        <v>30552.549999999974</v>
      </c>
      <c r="Q25" s="56">
        <f t="shared" si="2"/>
        <v>10</v>
      </c>
      <c r="R25" s="56">
        <f>N25-F25</f>
        <v>1957.2300000000032</v>
      </c>
      <c r="S25" s="5">
        <v>174</v>
      </c>
      <c r="T25" s="74">
        <v>9231.2099999999991</v>
      </c>
      <c r="U25" s="74">
        <v>10</v>
      </c>
      <c r="V25" s="74">
        <v>1957.23</v>
      </c>
      <c r="W25" s="5"/>
      <c r="X25" s="74"/>
      <c r="Y25" s="74"/>
      <c r="Z25" s="74"/>
      <c r="AA25" s="5"/>
      <c r="AB25" s="14"/>
      <c r="AC25" s="15"/>
      <c r="AD25" s="58"/>
      <c r="AE25" s="58"/>
      <c r="AF25" s="36"/>
    </row>
    <row r="26" spans="1:32" x14ac:dyDescent="0.25">
      <c r="A26" s="160">
        <f>'Скорая медицинская помощь'!A26</f>
        <v>13</v>
      </c>
      <c r="B26" s="59" t="str">
        <f>'Скорая медицинская помощь'!C26</f>
        <v>ГБУЗ КК РОДИЛЬНЫЙ ДОМ</v>
      </c>
      <c r="C26" s="137">
        <f>'[1]План 2024'!$AL21</f>
        <v>767</v>
      </c>
      <c r="D26" s="45">
        <f>'[1]План 2024'!$AM21</f>
        <v>35883.869999999995</v>
      </c>
      <c r="E26" s="149">
        <f>'[1]План 2024'!$AR21</f>
        <v>0</v>
      </c>
      <c r="F26" s="323">
        <f>'[1]План 2024'!$AS21</f>
        <v>0</v>
      </c>
      <c r="G26" s="12">
        <f>'[2]СВОД по МО'!$IT28</f>
        <v>474</v>
      </c>
      <c r="H26" s="12">
        <f>'[2]СВОД по МО'!$IZ28</f>
        <v>22701.073650000006</v>
      </c>
      <c r="I26" s="12"/>
      <c r="J26" s="136"/>
      <c r="K26" s="137">
        <f>'[3]План 2024'!$AL21</f>
        <v>800</v>
      </c>
      <c r="L26" s="45">
        <f>'[3]План 2024'!$AM21</f>
        <v>42133.42</v>
      </c>
      <c r="M26" s="149">
        <f>'[3]План 2024'!$AR21</f>
        <v>0</v>
      </c>
      <c r="N26" s="323">
        <f>'[3]План 2024'!$AS21</f>
        <v>0</v>
      </c>
      <c r="O26" s="56">
        <f t="shared" si="0"/>
        <v>33</v>
      </c>
      <c r="P26" s="56">
        <f t="shared" si="1"/>
        <v>6249.5500000000029</v>
      </c>
      <c r="Q26" s="56">
        <f t="shared" si="2"/>
        <v>0</v>
      </c>
      <c r="R26" s="56">
        <f t="shared" si="3"/>
        <v>0</v>
      </c>
      <c r="S26" s="5">
        <v>33</v>
      </c>
      <c r="T26" s="74">
        <v>2568.6999999999998</v>
      </c>
      <c r="U26" s="74"/>
      <c r="V26" s="74"/>
      <c r="W26" s="5"/>
      <c r="X26" s="74"/>
      <c r="Y26" s="74"/>
      <c r="Z26" s="74"/>
      <c r="AA26" s="5"/>
      <c r="AB26" s="14"/>
      <c r="AC26" s="15"/>
      <c r="AD26" s="58"/>
      <c r="AE26" s="58"/>
      <c r="AF26" s="36"/>
    </row>
    <row r="27" spans="1:32" x14ac:dyDescent="0.25">
      <c r="A27" s="160">
        <f>'Скорая медицинская помощь'!A27</f>
        <v>14</v>
      </c>
      <c r="B27" s="59" t="str">
        <f>'Скорая медицинская помощь'!C27</f>
        <v>ГБУЗ КК П-К ГОРОДСКАЯ СТОМАТОЛОГИЧЕСКАЯ ПОЛИКЛИНИКА</v>
      </c>
      <c r="C27" s="137">
        <f>'[1]План 2024'!$AL22</f>
        <v>0</v>
      </c>
      <c r="D27" s="45">
        <f>'[1]План 2024'!$AM22</f>
        <v>0</v>
      </c>
      <c r="E27" s="149">
        <f>'[1]План 2024'!$AR22</f>
        <v>0</v>
      </c>
      <c r="F27" s="323">
        <f>'[1]План 2024'!$AS22</f>
        <v>0</v>
      </c>
      <c r="G27" s="12">
        <f>'[2]СВОД по МО'!$IT29</f>
        <v>0</v>
      </c>
      <c r="H27" s="12">
        <f>'[2]СВОД по МО'!$IZ29</f>
        <v>0</v>
      </c>
      <c r="I27" s="12"/>
      <c r="J27" s="136"/>
      <c r="K27" s="137">
        <f>'[3]План 2024'!$AL22</f>
        <v>0</v>
      </c>
      <c r="L27" s="45">
        <f>'[3]План 2024'!$AM22</f>
        <v>0</v>
      </c>
      <c r="M27" s="149">
        <f>'[3]План 2024'!$AR22</f>
        <v>0</v>
      </c>
      <c r="N27" s="323">
        <f>'[3]План 2024'!$AS22</f>
        <v>0</v>
      </c>
      <c r="O27" s="56">
        <f t="shared" si="0"/>
        <v>0</v>
      </c>
      <c r="P27" s="56">
        <f t="shared" si="1"/>
        <v>0</v>
      </c>
      <c r="Q27" s="56">
        <f t="shared" si="2"/>
        <v>0</v>
      </c>
      <c r="R27" s="56">
        <f t="shared" si="3"/>
        <v>0</v>
      </c>
      <c r="S27" s="5"/>
      <c r="T27" s="74"/>
      <c r="U27" s="74"/>
      <c r="V27" s="74"/>
      <c r="W27" s="5"/>
      <c r="X27" s="74"/>
      <c r="Y27" s="74"/>
      <c r="Z27" s="74"/>
      <c r="AA27" s="5"/>
      <c r="AB27" s="14"/>
      <c r="AC27" s="15"/>
      <c r="AD27" s="58"/>
      <c r="AE27" s="58"/>
      <c r="AF27" s="36"/>
    </row>
    <row r="28" spans="1:32" x14ac:dyDescent="0.25">
      <c r="A28" s="160">
        <f>'Скорая медицинская помощь'!A28</f>
        <v>15</v>
      </c>
      <c r="B28" s="59" t="str">
        <f>'Скорая медицинская помощь'!C28</f>
        <v>ГБУЗ КК ПК ГОРОДСКАЯ ДЕТСКАЯ ПОЛИКЛИНИКА №1</v>
      </c>
      <c r="C28" s="137">
        <f>'[1]План 2024'!$AL23</f>
        <v>468</v>
      </c>
      <c r="D28" s="45">
        <f>'[1]План 2024'!$AM23</f>
        <v>40452.42</v>
      </c>
      <c r="E28" s="149">
        <f>'[1]План 2024'!$AR23</f>
        <v>168</v>
      </c>
      <c r="F28" s="323">
        <f>'[1]План 2024'!$AS23</f>
        <v>20136.969999999998</v>
      </c>
      <c r="G28" s="12">
        <f>'[2]СВОД по МО'!$IT30</f>
        <v>210</v>
      </c>
      <c r="H28" s="12">
        <f>'[2]СВОД по МО'!$IZ30</f>
        <v>17829.998359999998</v>
      </c>
      <c r="I28" s="12">
        <f>'[2]410015'!$IH$32</f>
        <v>79</v>
      </c>
      <c r="J28" s="136">
        <f>'[2]410015'!$IN$32</f>
        <v>10732.296279999999</v>
      </c>
      <c r="K28" s="137">
        <f>'[3]План 2024'!$AL23</f>
        <v>468</v>
      </c>
      <c r="L28" s="45">
        <f>'[3]План 2024'!$AM23</f>
        <v>41230.730000000003</v>
      </c>
      <c r="M28" s="149">
        <f>'[3]План 2024'!$AR23</f>
        <v>168</v>
      </c>
      <c r="N28" s="323">
        <f>'[3]План 2024'!$AS23</f>
        <v>20136.969999999998</v>
      </c>
      <c r="O28" s="56">
        <f t="shared" si="0"/>
        <v>0</v>
      </c>
      <c r="P28" s="56">
        <f t="shared" si="1"/>
        <v>778.31000000000495</v>
      </c>
      <c r="Q28" s="56">
        <f t="shared" si="2"/>
        <v>0</v>
      </c>
      <c r="R28" s="56">
        <f t="shared" si="3"/>
        <v>0</v>
      </c>
      <c r="S28" s="5"/>
      <c r="T28" s="74"/>
      <c r="U28" s="74"/>
      <c r="V28" s="74"/>
      <c r="W28" s="5"/>
      <c r="X28" s="74"/>
      <c r="Y28" s="5"/>
      <c r="Z28" s="74"/>
      <c r="AA28" s="5"/>
      <c r="AB28" s="14"/>
      <c r="AC28" s="15"/>
      <c r="AD28" s="58"/>
      <c r="AE28" s="58"/>
      <c r="AF28" s="36"/>
    </row>
    <row r="29" spans="1:32" x14ac:dyDescent="0.25">
      <c r="A29" s="160">
        <f>'Скорая медицинская помощь'!A29</f>
        <v>16</v>
      </c>
      <c r="B29" s="59" t="str">
        <f>'Скорая медицинская помощь'!C29</f>
        <v>ГБУЗ КК ПК ГОРОДСКАЯ ДЕТСКАЯ ПОЛИКЛИНИКА №2</v>
      </c>
      <c r="C29" s="137">
        <f>'[1]План 2024'!$AL24</f>
        <v>148</v>
      </c>
      <c r="D29" s="45">
        <f>'[1]План 2024'!$AM24</f>
        <v>11520.460000000001</v>
      </c>
      <c r="E29" s="149">
        <f>'[1]План 2024'!$AR24</f>
        <v>44</v>
      </c>
      <c r="F29" s="323">
        <f>'[1]План 2024'!$AS24</f>
        <v>5565.94</v>
      </c>
      <c r="G29" s="12">
        <f>'[2]СВОД по МО'!$IT31</f>
        <v>114</v>
      </c>
      <c r="H29" s="12">
        <f>'[2]СВОД по МО'!$IZ31</f>
        <v>9350.1795099999999</v>
      </c>
      <c r="I29" s="12">
        <f>'[2]410016'!$IH$32</f>
        <v>45</v>
      </c>
      <c r="J29" s="136">
        <f>'[2]410016'!$IN$32</f>
        <v>5487.0806499999999</v>
      </c>
      <c r="K29" s="137">
        <f>'[3]План 2024'!$AL24</f>
        <v>169</v>
      </c>
      <c r="L29" s="45">
        <f>'[3]План 2024'!$AM24</f>
        <v>14022.650000000001</v>
      </c>
      <c r="M29" s="149">
        <f>'[3]План 2024'!$AR24</f>
        <v>65</v>
      </c>
      <c r="N29" s="323">
        <f>'[3]План 2024'!$AS24</f>
        <v>8068.13</v>
      </c>
      <c r="O29" s="56">
        <f t="shared" si="0"/>
        <v>21</v>
      </c>
      <c r="P29" s="56">
        <f t="shared" si="1"/>
        <v>2502.1900000000005</v>
      </c>
      <c r="Q29" s="56">
        <f>M29-E29</f>
        <v>21</v>
      </c>
      <c r="R29" s="56">
        <f t="shared" si="3"/>
        <v>2502.1900000000005</v>
      </c>
      <c r="S29" s="5">
        <v>21</v>
      </c>
      <c r="T29" s="74">
        <v>2502.19</v>
      </c>
      <c r="U29" s="5">
        <v>21</v>
      </c>
      <c r="V29" s="74">
        <v>2502.19</v>
      </c>
      <c r="W29" s="5"/>
      <c r="X29" s="74"/>
      <c r="Y29" s="74"/>
      <c r="Z29" s="74"/>
      <c r="AA29" s="5"/>
      <c r="AB29" s="14"/>
      <c r="AC29" s="15"/>
      <c r="AD29" s="58"/>
      <c r="AE29" s="58"/>
      <c r="AF29" s="36"/>
    </row>
    <row r="30" spans="1:32" x14ac:dyDescent="0.25">
      <c r="A30" s="160">
        <f>'Скорая медицинская помощь'!A30</f>
        <v>17</v>
      </c>
      <c r="B30" s="59" t="str">
        <f>'Скорая медицинская помощь'!C30</f>
        <v>ГБУЗ КК ПК ГОРОДСКАЯ ДЕТСКАЯ СТОМАТОЛОГИЧЕСКАЯ ПОЛИКЛИНИКА</v>
      </c>
      <c r="C30" s="137">
        <f>'[1]План 2024'!$AL25</f>
        <v>0</v>
      </c>
      <c r="D30" s="45">
        <f>'[1]План 2024'!$AM25</f>
        <v>0</v>
      </c>
      <c r="E30" s="149">
        <f>'[1]План 2024'!$AR25</f>
        <v>0</v>
      </c>
      <c r="F30" s="323">
        <f>'[1]План 2024'!$AS25</f>
        <v>0</v>
      </c>
      <c r="G30" s="12">
        <f>'[2]СВОД по МО'!$IT32</f>
        <v>0</v>
      </c>
      <c r="H30" s="12">
        <f>'[2]СВОД по МО'!$IZ32</f>
        <v>0</v>
      </c>
      <c r="I30" s="12"/>
      <c r="J30" s="136"/>
      <c r="K30" s="137">
        <f>'[3]План 2024'!$AL25</f>
        <v>0</v>
      </c>
      <c r="L30" s="45">
        <f>'[3]План 2024'!$AM25</f>
        <v>0</v>
      </c>
      <c r="M30" s="149">
        <f>'[3]План 2024'!$AR25</f>
        <v>0</v>
      </c>
      <c r="N30" s="323">
        <f>'[3]План 2024'!$AS25</f>
        <v>0</v>
      </c>
      <c r="O30" s="56">
        <f t="shared" si="0"/>
        <v>0</v>
      </c>
      <c r="P30" s="56">
        <f t="shared" si="1"/>
        <v>0</v>
      </c>
      <c r="Q30" s="56">
        <f t="shared" si="2"/>
        <v>0</v>
      </c>
      <c r="R30" s="56">
        <f t="shared" si="3"/>
        <v>0</v>
      </c>
      <c r="S30" s="5"/>
      <c r="T30" s="74"/>
      <c r="U30" s="74"/>
      <c r="V30" s="74"/>
      <c r="W30" s="5"/>
      <c r="X30" s="74"/>
      <c r="Y30" s="74"/>
      <c r="Z30" s="74"/>
      <c r="AA30" s="5"/>
      <c r="AB30" s="14"/>
      <c r="AC30" s="15"/>
      <c r="AD30" s="58"/>
      <c r="AE30" s="58"/>
      <c r="AF30" s="36"/>
    </row>
    <row r="31" spans="1:32" x14ac:dyDescent="0.25">
      <c r="A31" s="160">
        <f>'Скорая медицинская помощь'!A31</f>
        <v>18</v>
      </c>
      <c r="B31" s="59" t="str">
        <f>'Скорая медицинская помощь'!C31</f>
        <v>ГБУЗ КК ЕРБ</v>
      </c>
      <c r="C31" s="137">
        <f>'[1]План 2024'!$AL26</f>
        <v>891</v>
      </c>
      <c r="D31" s="45">
        <f>'[1]План 2024'!$AM26</f>
        <v>49044.02</v>
      </c>
      <c r="E31" s="149">
        <f>'[1]План 2024'!$AR26</f>
        <v>0</v>
      </c>
      <c r="F31" s="323">
        <f>'[1]План 2024'!$AS26</f>
        <v>0</v>
      </c>
      <c r="G31" s="12">
        <f>'[2]СВОД по МО'!$IT33</f>
        <v>425</v>
      </c>
      <c r="H31" s="12">
        <f>'[2]СВОД по МО'!$IZ33</f>
        <v>26325.157680000004</v>
      </c>
      <c r="I31" s="12"/>
      <c r="J31" s="136"/>
      <c r="K31" s="137">
        <f>'[3]План 2024'!$AL26</f>
        <v>891</v>
      </c>
      <c r="L31" s="45">
        <f>'[3]План 2024'!$AM26</f>
        <v>49044.02</v>
      </c>
      <c r="M31" s="149">
        <f>'[3]План 2024'!$AR26</f>
        <v>0</v>
      </c>
      <c r="N31" s="323">
        <f>'[3]План 2024'!$AS26</f>
        <v>0</v>
      </c>
      <c r="O31" s="56">
        <f t="shared" si="0"/>
        <v>0</v>
      </c>
      <c r="P31" s="56">
        <f t="shared" si="1"/>
        <v>0</v>
      </c>
      <c r="Q31" s="56">
        <f t="shared" si="2"/>
        <v>0</v>
      </c>
      <c r="R31" s="56">
        <f t="shared" si="3"/>
        <v>0</v>
      </c>
      <c r="S31" s="5"/>
      <c r="T31" s="74"/>
      <c r="U31" s="74"/>
      <c r="V31" s="74"/>
      <c r="W31" s="5"/>
      <c r="X31" s="74"/>
      <c r="Y31" s="74"/>
      <c r="Z31" s="74"/>
      <c r="AA31" s="5"/>
      <c r="AB31" s="14"/>
      <c r="AC31" s="15"/>
      <c r="AD31" s="58"/>
      <c r="AE31" s="58"/>
      <c r="AF31" s="36"/>
    </row>
    <row r="32" spans="1:32" x14ac:dyDescent="0.25">
      <c r="A32" s="160">
        <f>'Скорая медицинская помощь'!A32</f>
        <v>19</v>
      </c>
      <c r="B32" s="59" t="str">
        <f>'Скорая медицинская помощь'!C32</f>
        <v>ГБУЗ КК ЕЛИЗОВСКАЯ СТОМАТОЛОГИЧЕСКАЯ ПОЛИКЛИНИКА</v>
      </c>
      <c r="C32" s="137">
        <f>'[1]План 2024'!$AL27</f>
        <v>0</v>
      </c>
      <c r="D32" s="45">
        <f>'[1]План 2024'!$AM27</f>
        <v>0</v>
      </c>
      <c r="E32" s="149">
        <f>'[1]План 2024'!$AR27</f>
        <v>0</v>
      </c>
      <c r="F32" s="323">
        <f>'[1]План 2024'!$AS27</f>
        <v>0</v>
      </c>
      <c r="G32" s="12">
        <f>'[2]СВОД по МО'!$IT34</f>
        <v>0</v>
      </c>
      <c r="H32" s="12">
        <f>'[2]СВОД по МО'!$IZ34</f>
        <v>0</v>
      </c>
      <c r="I32" s="12"/>
      <c r="J32" s="136"/>
      <c r="K32" s="137">
        <f>'[3]План 2024'!$AL27</f>
        <v>0</v>
      </c>
      <c r="L32" s="45">
        <f>'[3]План 2024'!$AM27</f>
        <v>0</v>
      </c>
      <c r="M32" s="149">
        <f>'[3]План 2024'!$AR27</f>
        <v>0</v>
      </c>
      <c r="N32" s="323">
        <f>'[3]План 2024'!$AS27</f>
        <v>0</v>
      </c>
      <c r="O32" s="56">
        <f t="shared" si="0"/>
        <v>0</v>
      </c>
      <c r="P32" s="56">
        <f t="shared" si="1"/>
        <v>0</v>
      </c>
      <c r="Q32" s="56">
        <f t="shared" si="2"/>
        <v>0</v>
      </c>
      <c r="R32" s="56">
        <f t="shared" si="3"/>
        <v>0</v>
      </c>
      <c r="S32" s="5"/>
      <c r="T32" s="74"/>
      <c r="U32" s="74"/>
      <c r="V32" s="74"/>
      <c r="W32" s="5"/>
      <c r="X32" s="74"/>
      <c r="Y32" s="74"/>
      <c r="Z32" s="74"/>
      <c r="AA32" s="5"/>
      <c r="AB32" s="14"/>
      <c r="AC32" s="15"/>
      <c r="AD32" s="58"/>
      <c r="AE32" s="58"/>
      <c r="AF32" s="36"/>
    </row>
    <row r="33" spans="1:32" x14ac:dyDescent="0.25">
      <c r="A33" s="160">
        <f>'Скорая медицинская помощь'!A33</f>
        <v>20</v>
      </c>
      <c r="B33" s="59" t="str">
        <f>'Скорая медицинская помощь'!C33</f>
        <v>ГБУЗ КК "МИЛЬКОВСКАЯ РБ"</v>
      </c>
      <c r="C33" s="137">
        <f>'[1]План 2024'!$AL28</f>
        <v>899</v>
      </c>
      <c r="D33" s="45">
        <f>'[1]План 2024'!$AM28</f>
        <v>54025.7</v>
      </c>
      <c r="E33" s="149">
        <f>'[1]План 2024'!$AR28</f>
        <v>0</v>
      </c>
      <c r="F33" s="323">
        <f>'[1]План 2024'!$AS28</f>
        <v>0</v>
      </c>
      <c r="G33" s="12">
        <f>'[2]СВОД по МО'!$IT35</f>
        <v>681</v>
      </c>
      <c r="H33" s="12">
        <f>'[2]СВОД по МО'!$IZ35</f>
        <v>35720.059349999996</v>
      </c>
      <c r="I33" s="12"/>
      <c r="J33" s="136"/>
      <c r="K33" s="137">
        <f>'[3]План 2024'!$AL28</f>
        <v>1170</v>
      </c>
      <c r="L33" s="45">
        <f>'[3]План 2024'!$AM28</f>
        <v>71239.839999999997</v>
      </c>
      <c r="M33" s="149">
        <f>'[3]План 2024'!$AR28</f>
        <v>0</v>
      </c>
      <c r="N33" s="323">
        <f>'[3]План 2024'!$AS28</f>
        <v>0</v>
      </c>
      <c r="O33" s="56">
        <f t="shared" si="0"/>
        <v>271</v>
      </c>
      <c r="P33" s="56">
        <f t="shared" si="1"/>
        <v>17214.14</v>
      </c>
      <c r="Q33" s="56">
        <f t="shared" si="2"/>
        <v>0</v>
      </c>
      <c r="R33" s="56">
        <f t="shared" si="3"/>
        <v>0</v>
      </c>
      <c r="S33" s="5">
        <v>271</v>
      </c>
      <c r="T33" s="74">
        <v>8984.8799999999992</v>
      </c>
      <c r="U33" s="74"/>
      <c r="V33" s="74"/>
      <c r="W33" s="5"/>
      <c r="X33" s="74"/>
      <c r="Y33" s="74"/>
      <c r="Z33" s="74"/>
      <c r="AA33" s="5"/>
      <c r="AB33" s="14"/>
      <c r="AC33" s="15"/>
      <c r="AD33" s="58"/>
      <c r="AE33" s="58"/>
      <c r="AF33" s="36"/>
    </row>
    <row r="34" spans="1:32" x14ac:dyDescent="0.25">
      <c r="A34" s="160">
        <f>'Скорая медицинская помощь'!A34</f>
        <v>21</v>
      </c>
      <c r="B34" s="59" t="str">
        <f>'Скорая медицинская помощь'!C34</f>
        <v>ГБУЗ КК "УСТЬ-БОЛЬШЕРЕЦКАЯ РБ"</v>
      </c>
      <c r="C34" s="137">
        <f>'[1]План 2024'!$AL29</f>
        <v>160</v>
      </c>
      <c r="D34" s="45">
        <f>'[1]План 2024'!$AM29</f>
        <v>8412.77</v>
      </c>
      <c r="E34" s="149">
        <f>'[1]План 2024'!$AR29</f>
        <v>0</v>
      </c>
      <c r="F34" s="323">
        <f>'[1]План 2024'!$AS29</f>
        <v>0</v>
      </c>
      <c r="G34" s="12">
        <f>'[2]СВОД по МО'!$IT36</f>
        <v>110</v>
      </c>
      <c r="H34" s="12">
        <f>'[2]СВОД по МО'!$IZ36</f>
        <v>4907.4906099999998</v>
      </c>
      <c r="I34" s="12"/>
      <c r="J34" s="136"/>
      <c r="K34" s="137">
        <f>'[3]План 2024'!$AL29</f>
        <v>160</v>
      </c>
      <c r="L34" s="45">
        <f>'[3]План 2024'!$AM29</f>
        <v>8412.77</v>
      </c>
      <c r="M34" s="149">
        <f>'[3]План 2024'!$AR29</f>
        <v>0</v>
      </c>
      <c r="N34" s="323">
        <f>'[3]План 2024'!$AS29</f>
        <v>0</v>
      </c>
      <c r="O34" s="56">
        <f t="shared" si="0"/>
        <v>0</v>
      </c>
      <c r="P34" s="56">
        <f t="shared" si="1"/>
        <v>0</v>
      </c>
      <c r="Q34" s="56">
        <f t="shared" si="2"/>
        <v>0</v>
      </c>
      <c r="R34" s="56">
        <f t="shared" si="3"/>
        <v>0</v>
      </c>
      <c r="S34" s="5"/>
      <c r="T34" s="74"/>
      <c r="U34" s="74"/>
      <c r="V34" s="74"/>
      <c r="W34" s="5"/>
      <c r="X34" s="74"/>
      <c r="Y34" s="74"/>
      <c r="Z34" s="74"/>
      <c r="AA34" s="5"/>
      <c r="AB34" s="14"/>
      <c r="AC34" s="15"/>
      <c r="AD34" s="58"/>
      <c r="AE34" s="58"/>
      <c r="AF34" s="36"/>
    </row>
    <row r="35" spans="1:32" x14ac:dyDescent="0.25">
      <c r="A35" s="160">
        <f>'Скорая медицинская помощь'!A35</f>
        <v>22</v>
      </c>
      <c r="B35" s="59" t="str">
        <f>'Скорая медицинская помощь'!C35</f>
        <v>ГБУЗ "УСТЬ-КАМЧАТСКАЯ РБ"</v>
      </c>
      <c r="C35" s="137">
        <f>'[1]План 2024'!$AL30</f>
        <v>280</v>
      </c>
      <c r="D35" s="45">
        <f>'[1]План 2024'!$AM30</f>
        <v>15405.9</v>
      </c>
      <c r="E35" s="149">
        <f>'[1]План 2024'!$AR30</f>
        <v>0</v>
      </c>
      <c r="F35" s="323">
        <f>'[1]План 2024'!$AS30</f>
        <v>0</v>
      </c>
      <c r="G35" s="12">
        <f>'[2]СВОД по МО'!$IT37</f>
        <v>160</v>
      </c>
      <c r="H35" s="12">
        <f>'[2]СВОД по МО'!$IZ37</f>
        <v>8986.7038099999991</v>
      </c>
      <c r="I35" s="12"/>
      <c r="J35" s="136"/>
      <c r="K35" s="137">
        <f>'[3]План 2024'!$AL30</f>
        <v>280</v>
      </c>
      <c r="L35" s="45">
        <f>'[3]План 2024'!$AM30</f>
        <v>15405.9</v>
      </c>
      <c r="M35" s="149">
        <f>'[3]План 2024'!$AR30</f>
        <v>0</v>
      </c>
      <c r="N35" s="323">
        <f>'[3]План 2024'!$AS30</f>
        <v>0</v>
      </c>
      <c r="O35" s="56">
        <f t="shared" si="0"/>
        <v>0</v>
      </c>
      <c r="P35" s="56">
        <f t="shared" si="1"/>
        <v>0</v>
      </c>
      <c r="Q35" s="56">
        <f t="shared" si="2"/>
        <v>0</v>
      </c>
      <c r="R35" s="56">
        <f t="shared" si="3"/>
        <v>0</v>
      </c>
      <c r="S35" s="5"/>
      <c r="T35" s="74"/>
      <c r="U35" s="74"/>
      <c r="V35" s="74"/>
      <c r="W35" s="5"/>
      <c r="X35" s="74"/>
      <c r="Y35" s="74"/>
      <c r="Z35" s="74"/>
      <c r="AA35" s="5"/>
      <c r="AB35" s="14"/>
      <c r="AC35" s="15"/>
      <c r="AD35" s="58"/>
      <c r="AE35" s="58"/>
      <c r="AF35" s="36"/>
    </row>
    <row r="36" spans="1:32" x14ac:dyDescent="0.25">
      <c r="A36" s="160">
        <f>'Скорая медицинская помощь'!A36</f>
        <v>23</v>
      </c>
      <c r="B36" s="59" t="str">
        <f>'Скорая медицинская помощь'!C36</f>
        <v>ГБУЗ КК "КЛЮЧЕВСКАЯ РБ"</v>
      </c>
      <c r="C36" s="137">
        <f>'[1]План 2024'!$AL31</f>
        <v>300</v>
      </c>
      <c r="D36" s="45">
        <f>'[1]План 2024'!$AM31</f>
        <v>16976.719999999998</v>
      </c>
      <c r="E36" s="149">
        <f>'[1]План 2024'!$AR31</f>
        <v>0</v>
      </c>
      <c r="F36" s="323">
        <f>'[1]План 2024'!$AS31</f>
        <v>0</v>
      </c>
      <c r="G36" s="12">
        <f>'[2]СВОД по МО'!$IT38</f>
        <v>170</v>
      </c>
      <c r="H36" s="12">
        <f>'[2]СВОД по МО'!$IZ38</f>
        <v>10060.499659999999</v>
      </c>
      <c r="I36" s="12"/>
      <c r="J36" s="136"/>
      <c r="K36" s="137">
        <f>'[3]План 2024'!$AL31</f>
        <v>300</v>
      </c>
      <c r="L36" s="45">
        <f>'[3]План 2024'!$AM31</f>
        <v>17534.02</v>
      </c>
      <c r="M36" s="149">
        <f>'[3]План 2024'!$AR31</f>
        <v>0</v>
      </c>
      <c r="N36" s="323">
        <f>'[3]План 2024'!$AS31</f>
        <v>0</v>
      </c>
      <c r="O36" s="56">
        <f t="shared" si="0"/>
        <v>0</v>
      </c>
      <c r="P36" s="56">
        <f t="shared" si="1"/>
        <v>557.30000000000291</v>
      </c>
      <c r="Q36" s="56">
        <f t="shared" si="2"/>
        <v>0</v>
      </c>
      <c r="R36" s="56">
        <f t="shared" si="3"/>
        <v>0</v>
      </c>
      <c r="S36" s="5"/>
      <c r="T36" s="74"/>
      <c r="U36" s="74"/>
      <c r="V36" s="74"/>
      <c r="W36" s="5"/>
      <c r="X36" s="74"/>
      <c r="Y36" s="74"/>
      <c r="Z36" s="74"/>
      <c r="AA36" s="5"/>
      <c r="AB36" s="14"/>
      <c r="AC36" s="15"/>
      <c r="AD36" s="58"/>
      <c r="AE36" s="58"/>
      <c r="AF36" s="36"/>
    </row>
    <row r="37" spans="1:32" x14ac:dyDescent="0.25">
      <c r="A37" s="160">
        <f>'Скорая медицинская помощь'!A37</f>
        <v>24</v>
      </c>
      <c r="B37" s="59" t="str">
        <f>'Скорая медицинская помощь'!C37</f>
        <v>ГБУЗ КК СОБОЛЕВСКАЯ РБ</v>
      </c>
      <c r="C37" s="137">
        <f>'[1]План 2024'!$AL32</f>
        <v>167</v>
      </c>
      <c r="D37" s="45">
        <f>'[1]План 2024'!$AM32</f>
        <v>9204.4699999999993</v>
      </c>
      <c r="E37" s="149">
        <f>'[1]План 2024'!$AR32</f>
        <v>0</v>
      </c>
      <c r="F37" s="323">
        <f>'[1]План 2024'!$AS32</f>
        <v>0</v>
      </c>
      <c r="G37" s="12">
        <f>'[2]СВОД по МО'!$IT39</f>
        <v>121</v>
      </c>
      <c r="H37" s="12">
        <f>'[2]СВОД по МО'!$IZ39</f>
        <v>5369.3047200000001</v>
      </c>
      <c r="I37" s="12"/>
      <c r="J37" s="136"/>
      <c r="K37" s="137">
        <f>'[3]План 2024'!$AL32</f>
        <v>167</v>
      </c>
      <c r="L37" s="45">
        <f>'[3]План 2024'!$AM32</f>
        <v>9204.4699999999993</v>
      </c>
      <c r="M37" s="149">
        <f>'[3]План 2024'!$AR32</f>
        <v>0</v>
      </c>
      <c r="N37" s="323">
        <f>'[3]План 2024'!$AS32</f>
        <v>0</v>
      </c>
      <c r="O37" s="56">
        <f t="shared" si="0"/>
        <v>0</v>
      </c>
      <c r="P37" s="56">
        <f t="shared" si="1"/>
        <v>0</v>
      </c>
      <c r="Q37" s="56">
        <f t="shared" si="2"/>
        <v>0</v>
      </c>
      <c r="R37" s="56">
        <f t="shared" si="3"/>
        <v>0</v>
      </c>
      <c r="S37" s="5"/>
      <c r="T37" s="74"/>
      <c r="U37" s="74"/>
      <c r="V37" s="74"/>
      <c r="W37" s="5"/>
      <c r="X37" s="74"/>
      <c r="Y37" s="74"/>
      <c r="Z37" s="74"/>
      <c r="AA37" s="5"/>
      <c r="AB37" s="14"/>
      <c r="AC37" s="15"/>
      <c r="AD37" s="58"/>
      <c r="AE37" s="58"/>
      <c r="AF37" s="36"/>
    </row>
    <row r="38" spans="1:32" x14ac:dyDescent="0.25">
      <c r="A38" s="160">
        <f>'Скорая медицинская помощь'!A38</f>
        <v>25</v>
      </c>
      <c r="B38" s="59" t="str">
        <f>'Скорая медицинская помощь'!C38</f>
        <v>ГБУЗ КК БЫСТРИНСКАЯ РБ</v>
      </c>
      <c r="C38" s="137">
        <f>'[1]План 2024'!$AL33</f>
        <v>230</v>
      </c>
      <c r="D38" s="45">
        <f>'[1]План 2024'!$AM33</f>
        <v>13504.529999999999</v>
      </c>
      <c r="E38" s="149">
        <f>'[1]План 2024'!$AR33</f>
        <v>0</v>
      </c>
      <c r="F38" s="323">
        <f>'[1]План 2024'!$AS33</f>
        <v>0</v>
      </c>
      <c r="G38" s="12">
        <f>'[2]СВОД по МО'!$IT40</f>
        <v>139</v>
      </c>
      <c r="H38" s="12">
        <f>'[2]СВОД по МО'!$IZ40</f>
        <v>7396.0081600000003</v>
      </c>
      <c r="I38" s="12"/>
      <c r="J38" s="136"/>
      <c r="K38" s="137">
        <f>'[3]План 2024'!$AL33</f>
        <v>230</v>
      </c>
      <c r="L38" s="45">
        <f>'[3]План 2024'!$AM33</f>
        <v>13504.529999999999</v>
      </c>
      <c r="M38" s="149">
        <f>'[3]План 2024'!$AR33</f>
        <v>0</v>
      </c>
      <c r="N38" s="323">
        <f>'[3]План 2024'!$AS33</f>
        <v>0</v>
      </c>
      <c r="O38" s="56">
        <f t="shared" si="0"/>
        <v>0</v>
      </c>
      <c r="P38" s="56">
        <f t="shared" si="1"/>
        <v>0</v>
      </c>
      <c r="Q38" s="56">
        <f t="shared" si="2"/>
        <v>0</v>
      </c>
      <c r="R38" s="56">
        <f t="shared" si="3"/>
        <v>0</v>
      </c>
      <c r="S38" s="5"/>
      <c r="T38" s="74"/>
      <c r="U38" s="74"/>
      <c r="V38" s="74"/>
      <c r="W38" s="5"/>
      <c r="X38" s="74"/>
      <c r="Y38" s="74"/>
      <c r="Z38" s="74"/>
      <c r="AA38" s="5"/>
      <c r="AB38" s="14"/>
      <c r="AC38" s="15"/>
      <c r="AD38" s="58"/>
      <c r="AE38" s="58"/>
      <c r="AF38" s="36"/>
    </row>
    <row r="39" spans="1:32" x14ac:dyDescent="0.25">
      <c r="A39" s="160">
        <f>'Скорая медицинская помощь'!A39</f>
        <v>26</v>
      </c>
      <c r="B39" s="59" t="str">
        <f>'Скорая медицинская помощь'!C39</f>
        <v>ГБУЗ КК ВИЛЮЧИНСКАЯ ГБ</v>
      </c>
      <c r="C39" s="137">
        <f>'[1]План 2024'!$AL34</f>
        <v>481</v>
      </c>
      <c r="D39" s="45">
        <f>'[1]План 2024'!$AM34</f>
        <v>29608.180000000004</v>
      </c>
      <c r="E39" s="149">
        <f>'[1]План 2024'!$AR34</f>
        <v>0</v>
      </c>
      <c r="F39" s="323">
        <f>'[1]План 2024'!$AS34</f>
        <v>0</v>
      </c>
      <c r="G39" s="12">
        <f>'[2]СВОД по МО'!$IT41</f>
        <v>280</v>
      </c>
      <c r="H39" s="12">
        <f>'[2]СВОД по МО'!$IZ41</f>
        <v>18197.27363</v>
      </c>
      <c r="I39" s="12"/>
      <c r="J39" s="136"/>
      <c r="K39" s="137">
        <f>'[3]План 2024'!$AL34</f>
        <v>481</v>
      </c>
      <c r="L39" s="45">
        <f>'[3]План 2024'!$AM34</f>
        <v>31715.250000000004</v>
      </c>
      <c r="M39" s="149">
        <f>'[3]План 2024'!$AR34</f>
        <v>0</v>
      </c>
      <c r="N39" s="323">
        <f>'[3]План 2024'!$AS34</f>
        <v>0</v>
      </c>
      <c r="O39" s="56">
        <f t="shared" si="0"/>
        <v>0</v>
      </c>
      <c r="P39" s="56">
        <f t="shared" si="1"/>
        <v>2107.0699999999997</v>
      </c>
      <c r="Q39" s="56">
        <f t="shared" si="2"/>
        <v>0</v>
      </c>
      <c r="R39" s="56">
        <f t="shared" si="3"/>
        <v>0</v>
      </c>
      <c r="S39" s="5"/>
      <c r="T39" s="74"/>
      <c r="U39" s="74"/>
      <c r="V39" s="74"/>
      <c r="W39" s="5"/>
      <c r="X39" s="74"/>
      <c r="Y39" s="74"/>
      <c r="Z39" s="74"/>
      <c r="AA39" s="5"/>
      <c r="AB39" s="14"/>
      <c r="AC39" s="15"/>
      <c r="AD39" s="58"/>
      <c r="AE39" s="58"/>
      <c r="AF39" s="36"/>
    </row>
    <row r="40" spans="1:32" x14ac:dyDescent="0.25">
      <c r="A40" s="160">
        <f>'Скорая медицинская помощь'!A40</f>
        <v>27</v>
      </c>
      <c r="B40" s="59" t="str">
        <f>'Скорая медицинская помощь'!C40</f>
        <v>ГБУЗ КК НИКОЛЬСКАЯ РБ</v>
      </c>
      <c r="C40" s="137">
        <f>'[1]План 2024'!$AL35</f>
        <v>51</v>
      </c>
      <c r="D40" s="45">
        <f>'[1]План 2024'!$AM35</f>
        <v>3014.35</v>
      </c>
      <c r="E40" s="149">
        <f>'[1]План 2024'!$AR35</f>
        <v>0</v>
      </c>
      <c r="F40" s="323">
        <f>'[1]План 2024'!$AS35</f>
        <v>0</v>
      </c>
      <c r="G40" s="12">
        <f>'[2]СВОД по МО'!$IT42</f>
        <v>28</v>
      </c>
      <c r="H40" s="12">
        <f>'[2]СВОД по МО'!$IZ42</f>
        <v>1758.3740899999998</v>
      </c>
      <c r="I40" s="12"/>
      <c r="J40" s="136"/>
      <c r="K40" s="137">
        <f>'[3]План 2024'!$AL35</f>
        <v>51</v>
      </c>
      <c r="L40" s="45">
        <f>'[3]План 2024'!$AM35</f>
        <v>3014.35</v>
      </c>
      <c r="M40" s="149">
        <f>'[3]План 2024'!$AR35</f>
        <v>0</v>
      </c>
      <c r="N40" s="323">
        <f>'[3]План 2024'!$AS35</f>
        <v>0</v>
      </c>
      <c r="O40" s="56">
        <f>K40-C40</f>
        <v>0</v>
      </c>
      <c r="P40" s="56">
        <f t="shared" si="1"/>
        <v>0</v>
      </c>
      <c r="Q40" s="56">
        <f>M40-E40</f>
        <v>0</v>
      </c>
      <c r="R40" s="56">
        <f t="shared" si="3"/>
        <v>0</v>
      </c>
      <c r="S40" s="5"/>
      <c r="T40" s="74"/>
      <c r="U40" s="74"/>
      <c r="V40" s="74"/>
      <c r="W40" s="5"/>
      <c r="X40" s="74"/>
      <c r="Y40" s="74"/>
      <c r="Z40" s="74"/>
      <c r="AA40" s="5"/>
      <c r="AB40" s="14"/>
      <c r="AC40" s="15"/>
      <c r="AD40" s="58"/>
      <c r="AE40" s="58"/>
      <c r="AF40" s="36"/>
    </row>
    <row r="41" spans="1:32" x14ac:dyDescent="0.25">
      <c r="A41" s="160">
        <f>'Скорая медицинская помощь'!A41</f>
        <v>28</v>
      </c>
      <c r="B41" s="59" t="str">
        <f>'Скорая медицинская помощь'!C41</f>
        <v>ГБУЗ КК "ТИГИЛЬСКАЯ РБ"</v>
      </c>
      <c r="C41" s="137">
        <f>'[1]План 2024'!$AL36</f>
        <v>203</v>
      </c>
      <c r="D41" s="45">
        <f>'[1]План 2024'!$AM36</f>
        <v>11179.08</v>
      </c>
      <c r="E41" s="149">
        <f>'[1]План 2024'!$AR36</f>
        <v>0</v>
      </c>
      <c r="F41" s="323">
        <f>'[1]План 2024'!$AS36</f>
        <v>0</v>
      </c>
      <c r="G41" s="12">
        <f>'[2]СВОД по МО'!$IT43</f>
        <v>118</v>
      </c>
      <c r="H41" s="12">
        <f>'[2]СВОД по МО'!$IZ43</f>
        <v>6521.1017599999996</v>
      </c>
      <c r="I41" s="12"/>
      <c r="J41" s="136"/>
      <c r="K41" s="137">
        <f>'[3]План 2024'!$AL36</f>
        <v>203</v>
      </c>
      <c r="L41" s="45">
        <f>'[3]План 2024'!$AM36</f>
        <v>11179.08</v>
      </c>
      <c r="M41" s="149">
        <f>'[3]План 2024'!$AR36</f>
        <v>0</v>
      </c>
      <c r="N41" s="323">
        <f>'[3]План 2024'!$AS36</f>
        <v>0</v>
      </c>
      <c r="O41" s="56">
        <f t="shared" si="0"/>
        <v>0</v>
      </c>
      <c r="P41" s="56">
        <f t="shared" si="1"/>
        <v>0</v>
      </c>
      <c r="Q41" s="56">
        <f t="shared" ref="Q41:Q69" si="4">M41-E41</f>
        <v>0</v>
      </c>
      <c r="R41" s="56">
        <f t="shared" si="3"/>
        <v>0</v>
      </c>
      <c r="S41" s="5"/>
      <c r="T41" s="74"/>
      <c r="U41" s="74"/>
      <c r="V41" s="74"/>
      <c r="W41" s="5"/>
      <c r="X41" s="74"/>
      <c r="Y41" s="74"/>
      <c r="Z41" s="74"/>
      <c r="AA41" s="5"/>
      <c r="AB41" s="14"/>
      <c r="AC41" s="15"/>
      <c r="AD41" s="58"/>
      <c r="AE41" s="58"/>
      <c r="AF41" s="36"/>
    </row>
    <row r="42" spans="1:32" x14ac:dyDescent="0.25">
      <c r="A42" s="160">
        <f>'Скорая медицинская помощь'!A42</f>
        <v>29</v>
      </c>
      <c r="B42" s="59" t="str">
        <f>'Скорая медицинская помощь'!C42</f>
        <v>ГБУЗ КК КАРАГИНСКАЯ РБ</v>
      </c>
      <c r="C42" s="137">
        <f>'[1]План 2024'!$AL37</f>
        <v>27</v>
      </c>
      <c r="D42" s="45">
        <f>'[1]План 2024'!$AM37</f>
        <v>1581.9099999999999</v>
      </c>
      <c r="E42" s="149">
        <f>'[1]План 2024'!$AR37</f>
        <v>0</v>
      </c>
      <c r="F42" s="323">
        <f>'[1]План 2024'!$AS37</f>
        <v>0</v>
      </c>
      <c r="G42" s="12">
        <f>'[2]СВОД по МО'!$IT44</f>
        <v>30</v>
      </c>
      <c r="H42" s="12">
        <f>'[2]СВОД по МО'!$IZ44</f>
        <v>922.77230000000009</v>
      </c>
      <c r="I42" s="12"/>
      <c r="J42" s="136"/>
      <c r="K42" s="137">
        <f>'[3]План 2024'!$AL37</f>
        <v>50</v>
      </c>
      <c r="L42" s="45">
        <f>'[3]План 2024'!$AM37</f>
        <v>1581.9099999999999</v>
      </c>
      <c r="M42" s="149">
        <f>'[3]План 2024'!$AR37</f>
        <v>0</v>
      </c>
      <c r="N42" s="323">
        <f>'[3]План 2024'!$AS37</f>
        <v>0</v>
      </c>
      <c r="O42" s="56">
        <f t="shared" si="0"/>
        <v>23</v>
      </c>
      <c r="P42" s="56">
        <f t="shared" si="1"/>
        <v>0</v>
      </c>
      <c r="Q42" s="56">
        <f t="shared" si="4"/>
        <v>0</v>
      </c>
      <c r="R42" s="56">
        <f t="shared" si="3"/>
        <v>0</v>
      </c>
      <c r="S42" s="5">
        <v>23</v>
      </c>
      <c r="T42" s="74"/>
      <c r="U42" s="74"/>
      <c r="V42" s="74"/>
      <c r="W42" s="5"/>
      <c r="X42" s="74"/>
      <c r="Y42" s="74"/>
      <c r="Z42" s="74"/>
      <c r="AA42" s="5"/>
      <c r="AB42" s="14"/>
      <c r="AC42" s="15"/>
      <c r="AD42" s="58"/>
      <c r="AE42" s="58"/>
      <c r="AF42" s="36"/>
    </row>
    <row r="43" spans="1:32" x14ac:dyDescent="0.25">
      <c r="A43" s="160">
        <f>'Скорая медицинская помощь'!A43</f>
        <v>30</v>
      </c>
      <c r="B43" s="59" t="str">
        <f>'Скорая медицинская помощь'!C43</f>
        <v>ГБУЗ КК "ОЛЮТОРСКАЯ РБ"</v>
      </c>
      <c r="C43" s="137">
        <f>'[1]План 2024'!$AL38</f>
        <v>309</v>
      </c>
      <c r="D43" s="45">
        <f>'[1]План 2024'!$AM38</f>
        <v>16838.57</v>
      </c>
      <c r="E43" s="149">
        <f>'[1]План 2024'!$AR38</f>
        <v>0</v>
      </c>
      <c r="F43" s="323">
        <f>'[1]План 2024'!$AS38</f>
        <v>0</v>
      </c>
      <c r="G43" s="12">
        <f>'[2]СВОД по МО'!$IT45</f>
        <v>189</v>
      </c>
      <c r="H43" s="12">
        <f>'[2]СВОД по МО'!$IZ45</f>
        <v>9822.4471300000005</v>
      </c>
      <c r="I43" s="12"/>
      <c r="J43" s="136"/>
      <c r="K43" s="137">
        <f>'[3]План 2024'!$AL38</f>
        <v>309</v>
      </c>
      <c r="L43" s="45">
        <f>'[3]План 2024'!$AM38</f>
        <v>16838.57</v>
      </c>
      <c r="M43" s="149">
        <f>'[3]План 2024'!$AR38</f>
        <v>0</v>
      </c>
      <c r="N43" s="323">
        <f>'[3]План 2024'!$AS38</f>
        <v>0</v>
      </c>
      <c r="O43" s="56">
        <f t="shared" si="0"/>
        <v>0</v>
      </c>
      <c r="P43" s="56">
        <f t="shared" si="1"/>
        <v>0</v>
      </c>
      <c r="Q43" s="56">
        <f t="shared" si="4"/>
        <v>0</v>
      </c>
      <c r="R43" s="56">
        <f t="shared" si="3"/>
        <v>0</v>
      </c>
      <c r="S43" s="5"/>
      <c r="T43" s="74"/>
      <c r="U43" s="74"/>
      <c r="V43" s="74"/>
      <c r="W43" s="5"/>
      <c r="X43" s="74"/>
      <c r="Y43" s="74"/>
      <c r="Z43" s="74"/>
      <c r="AA43" s="5"/>
      <c r="AB43" s="14"/>
      <c r="AC43" s="15"/>
      <c r="AD43" s="58"/>
      <c r="AE43" s="58"/>
      <c r="AF43" s="36"/>
    </row>
    <row r="44" spans="1:32" x14ac:dyDescent="0.25">
      <c r="A44" s="160">
        <f>'Скорая медицинская помощь'!A44</f>
        <v>31</v>
      </c>
      <c r="B44" s="59" t="str">
        <f>'Скорая медицинская помощь'!C44</f>
        <v>ГБУЗ КК "ПЕНЖИНСКАЯ РБ"</v>
      </c>
      <c r="C44" s="137">
        <f>'[1]План 2024'!$AL39</f>
        <v>80</v>
      </c>
      <c r="D44" s="45">
        <f>'[1]План 2024'!$AM39</f>
        <v>4555.29</v>
      </c>
      <c r="E44" s="149">
        <f>'[1]План 2024'!$AR39</f>
        <v>0</v>
      </c>
      <c r="F44" s="323">
        <f>'[1]План 2024'!$AS39</f>
        <v>0</v>
      </c>
      <c r="G44" s="12">
        <f>'[2]СВОД по МО'!$IT46</f>
        <v>36</v>
      </c>
      <c r="H44" s="12">
        <f>'[2]СВОД по МО'!$IZ46</f>
        <v>2277.6651000000002</v>
      </c>
      <c r="I44" s="12"/>
      <c r="J44" s="136"/>
      <c r="K44" s="137">
        <f>'[3]План 2024'!$AL39</f>
        <v>80</v>
      </c>
      <c r="L44" s="45">
        <f>'[3]План 2024'!$AM39</f>
        <v>4555.29</v>
      </c>
      <c r="M44" s="149">
        <f>'[3]План 2024'!$AR39</f>
        <v>0</v>
      </c>
      <c r="N44" s="323">
        <f>'[3]План 2024'!$AS39</f>
        <v>0</v>
      </c>
      <c r="O44" s="56">
        <f t="shared" si="0"/>
        <v>0</v>
      </c>
      <c r="P44" s="56">
        <f t="shared" si="1"/>
        <v>0</v>
      </c>
      <c r="Q44" s="56">
        <f t="shared" si="4"/>
        <v>0</v>
      </c>
      <c r="R44" s="56">
        <f t="shared" si="3"/>
        <v>0</v>
      </c>
      <c r="S44" s="5"/>
      <c r="T44" s="74"/>
      <c r="U44" s="74"/>
      <c r="V44" s="74"/>
      <c r="W44" s="5"/>
      <c r="X44" s="74"/>
      <c r="Y44" s="74"/>
      <c r="Z44" s="74"/>
      <c r="AA44" s="5"/>
      <c r="AB44" s="14"/>
      <c r="AC44" s="15"/>
      <c r="AD44" s="58"/>
      <c r="AE44" s="58"/>
      <c r="AF44" s="36"/>
    </row>
    <row r="45" spans="1:32" x14ac:dyDescent="0.25">
      <c r="A45" s="160">
        <f>'Скорая медицинская помощь'!A45</f>
        <v>32</v>
      </c>
      <c r="B45" s="59" t="str">
        <f>'Скорая медицинская помощь'!C45</f>
        <v>ФИЛИАЛ №2 ФГКУ "1477 ВМКГ" МИНОБОРОНЫ РОССИИ</v>
      </c>
      <c r="C45" s="137">
        <f>'[1]План 2024'!$AL40</f>
        <v>0</v>
      </c>
      <c r="D45" s="45">
        <f>'[1]План 2024'!$AM40</f>
        <v>0</v>
      </c>
      <c r="E45" s="149">
        <f>'[1]План 2024'!$AR40</f>
        <v>0</v>
      </c>
      <c r="F45" s="323">
        <f>'[1]План 2024'!$AS40</f>
        <v>0</v>
      </c>
      <c r="G45" s="12"/>
      <c r="H45" s="12"/>
      <c r="I45" s="12"/>
      <c r="J45" s="136"/>
      <c r="K45" s="137">
        <f>'[3]План 2024'!$AL40</f>
        <v>0</v>
      </c>
      <c r="L45" s="45">
        <f>'[3]План 2024'!$AM40</f>
        <v>0</v>
      </c>
      <c r="M45" s="149">
        <f>'[3]План 2024'!$AR40</f>
        <v>0</v>
      </c>
      <c r="N45" s="323">
        <f>'[3]План 2024'!$AS40</f>
        <v>0</v>
      </c>
      <c r="O45" s="56">
        <f t="shared" si="0"/>
        <v>0</v>
      </c>
      <c r="P45" s="56">
        <f t="shared" si="1"/>
        <v>0</v>
      </c>
      <c r="Q45" s="56">
        <f t="shared" si="4"/>
        <v>0</v>
      </c>
      <c r="R45" s="56">
        <f t="shared" si="3"/>
        <v>0</v>
      </c>
      <c r="S45" s="5"/>
      <c r="T45" s="74"/>
      <c r="U45" s="74"/>
      <c r="V45" s="74"/>
      <c r="W45" s="5"/>
      <c r="X45" s="74"/>
      <c r="Y45" s="74"/>
      <c r="Z45" s="74"/>
      <c r="AA45" s="5"/>
      <c r="AB45" s="14"/>
      <c r="AC45" s="15"/>
      <c r="AD45" s="58"/>
      <c r="AE45" s="58"/>
      <c r="AF45" s="36"/>
    </row>
    <row r="46" spans="1:32" x14ac:dyDescent="0.25">
      <c r="A46" s="160">
        <f>'Скорая медицинская помощь'!A46</f>
        <v>33</v>
      </c>
      <c r="B46" s="60" t="str">
        <f>'Скорая медицинская помощь'!C46</f>
        <v>Камчатская больница ФГБУЗ ДВОМЦ ФМБА России</v>
      </c>
      <c r="C46" s="137">
        <f>'[1]План 2024'!$AL41</f>
        <v>575</v>
      </c>
      <c r="D46" s="45">
        <f>'[1]План 2024'!$AM41</f>
        <v>31334.47</v>
      </c>
      <c r="E46" s="149">
        <f>'[1]План 2024'!$AR41</f>
        <v>0</v>
      </c>
      <c r="F46" s="323">
        <f>'[1]План 2024'!$AS41</f>
        <v>0</v>
      </c>
      <c r="G46" s="12">
        <f>'[2]СВОД по МО'!$IT47</f>
        <v>314</v>
      </c>
      <c r="H46" s="12">
        <f>'[2]СВОД по МО'!$IZ47</f>
        <v>17696.422859999999</v>
      </c>
      <c r="I46" s="12"/>
      <c r="J46" s="136"/>
      <c r="K46" s="137">
        <f>'[3]План 2024'!$AL41</f>
        <v>575</v>
      </c>
      <c r="L46" s="45">
        <f>'[3]План 2024'!$AM41</f>
        <v>31334.47</v>
      </c>
      <c r="M46" s="149">
        <f>'[3]План 2024'!$AR41</f>
        <v>0</v>
      </c>
      <c r="N46" s="323">
        <f>'[3]План 2024'!$AS41</f>
        <v>0</v>
      </c>
      <c r="O46" s="56">
        <f t="shared" ref="O46:O65" si="5">K46-C46</f>
        <v>0</v>
      </c>
      <c r="P46" s="56">
        <f t="shared" ref="P46:P64" si="6">L46-D46</f>
        <v>0</v>
      </c>
      <c r="Q46" s="56">
        <f t="shared" si="4"/>
        <v>0</v>
      </c>
      <c r="R46" s="56">
        <f t="shared" si="3"/>
        <v>0</v>
      </c>
      <c r="S46" s="5"/>
      <c r="T46" s="74"/>
      <c r="U46" s="74"/>
      <c r="V46" s="74"/>
      <c r="W46" s="5"/>
      <c r="X46" s="74"/>
      <c r="Y46" s="74"/>
      <c r="Z46" s="74"/>
      <c r="AA46" s="5"/>
      <c r="AB46" s="14"/>
      <c r="AC46" s="15"/>
      <c r="AD46" s="58"/>
      <c r="AE46" s="58"/>
      <c r="AF46" s="36"/>
    </row>
    <row r="47" spans="1:32" x14ac:dyDescent="0.25">
      <c r="A47" s="160">
        <f>'Скорая медицинская помощь'!A47</f>
        <v>34</v>
      </c>
      <c r="B47" s="59" t="str">
        <f>'Скорая медицинская помощь'!C47</f>
        <v>ФКУЗ "МСЧ МВД РОССИИ ПО КАМЧАТСКОМУ КРАЮ"</v>
      </c>
      <c r="C47" s="137">
        <f>'[1]План 2024'!$AL42</f>
        <v>0</v>
      </c>
      <c r="D47" s="45">
        <f>'[1]План 2024'!$AM42</f>
        <v>0</v>
      </c>
      <c r="E47" s="149">
        <f>'[1]План 2024'!$AR42</f>
        <v>0</v>
      </c>
      <c r="F47" s="323">
        <f>'[1]План 2024'!$AS42</f>
        <v>0</v>
      </c>
      <c r="G47" s="12">
        <f>'[2]СВОД по МО'!$IT48</f>
        <v>0</v>
      </c>
      <c r="H47" s="12">
        <f>'[2]СВОД по МО'!$IZ48</f>
        <v>0</v>
      </c>
      <c r="I47" s="12"/>
      <c r="J47" s="136"/>
      <c r="K47" s="137">
        <f>'[3]План 2024'!$AL42</f>
        <v>0</v>
      </c>
      <c r="L47" s="45">
        <f>'[3]План 2024'!$AM42</f>
        <v>0</v>
      </c>
      <c r="M47" s="149">
        <f>'[3]План 2024'!$AR42</f>
        <v>0</v>
      </c>
      <c r="N47" s="323">
        <f>'[3]План 2024'!$AS42</f>
        <v>0</v>
      </c>
      <c r="O47" s="56">
        <f t="shared" si="5"/>
        <v>0</v>
      </c>
      <c r="P47" s="56">
        <f t="shared" si="6"/>
        <v>0</v>
      </c>
      <c r="Q47" s="56">
        <f t="shared" si="4"/>
        <v>0</v>
      </c>
      <c r="R47" s="56">
        <f t="shared" si="3"/>
        <v>0</v>
      </c>
      <c r="S47" s="5"/>
      <c r="T47" s="74"/>
      <c r="U47" s="74"/>
      <c r="V47" s="74"/>
      <c r="W47" s="5"/>
      <c r="X47" s="74"/>
      <c r="Y47" s="74"/>
      <c r="Z47" s="74"/>
      <c r="AA47" s="5"/>
      <c r="AB47" s="14"/>
      <c r="AC47" s="15"/>
      <c r="AD47" s="58"/>
      <c r="AE47" s="58"/>
      <c r="AF47" s="36"/>
    </row>
    <row r="48" spans="1:32" x14ac:dyDescent="0.25">
      <c r="A48" s="160">
        <f>'Скорая медицинская помощь'!A48</f>
        <v>35</v>
      </c>
      <c r="B48" s="59" t="str">
        <f>'Скорая медицинская помощь'!C48</f>
        <v>ГБУЗ КК ДИБ</v>
      </c>
      <c r="C48" s="137">
        <f>'[1]План 2024'!$AL43</f>
        <v>71</v>
      </c>
      <c r="D48" s="45">
        <f>'[1]План 2024'!$AM43</f>
        <v>3476.23</v>
      </c>
      <c r="E48" s="149">
        <f>'[1]План 2024'!$AR43</f>
        <v>0</v>
      </c>
      <c r="F48" s="323">
        <f>'[1]План 2024'!$AS43</f>
        <v>0</v>
      </c>
      <c r="G48" s="12">
        <f>'[2]СВОД по МО'!$IT49</f>
        <v>45</v>
      </c>
      <c r="H48" s="12">
        <f>'[2]СВОД по МО'!$IZ49</f>
        <v>2428.3727699999999</v>
      </c>
      <c r="I48" s="12"/>
      <c r="J48" s="136"/>
      <c r="K48" s="137">
        <f>'[3]План 2024'!$AL43</f>
        <v>71</v>
      </c>
      <c r="L48" s="45">
        <f>'[3]План 2024'!$AM43</f>
        <v>4232.3100000000004</v>
      </c>
      <c r="M48" s="149">
        <f>'[3]План 2024'!$AR43</f>
        <v>0</v>
      </c>
      <c r="N48" s="323">
        <f>'[3]План 2024'!$AS43</f>
        <v>0</v>
      </c>
      <c r="O48" s="56">
        <f t="shared" si="5"/>
        <v>0</v>
      </c>
      <c r="P48" s="56">
        <f t="shared" si="6"/>
        <v>756.08000000000038</v>
      </c>
      <c r="Q48" s="56">
        <f t="shared" si="4"/>
        <v>0</v>
      </c>
      <c r="R48" s="56">
        <f t="shared" si="3"/>
        <v>0</v>
      </c>
      <c r="S48" s="5"/>
      <c r="T48" s="74"/>
      <c r="U48" s="74"/>
      <c r="V48" s="74"/>
      <c r="W48" s="5"/>
      <c r="X48" s="74"/>
      <c r="Y48" s="74"/>
      <c r="Z48" s="74"/>
      <c r="AA48" s="5"/>
      <c r="AB48" s="14"/>
      <c r="AC48" s="15"/>
      <c r="AD48" s="58"/>
      <c r="AE48" s="58"/>
      <c r="AF48" s="36"/>
    </row>
    <row r="49" spans="1:32" x14ac:dyDescent="0.25">
      <c r="A49" s="160">
        <f>'Скорая медицинская помощь'!A49</f>
        <v>36</v>
      </c>
      <c r="B49" s="61" t="str">
        <f>'Скорая медицинская помощь'!C49</f>
        <v>ГБУЗ КК "ОЗЕРНОВСКАЯ РБ"</v>
      </c>
      <c r="C49" s="137">
        <f>'[1]План 2024'!$AL44</f>
        <v>114</v>
      </c>
      <c r="D49" s="45">
        <f>'[1]План 2024'!$AM44</f>
        <v>6303.13</v>
      </c>
      <c r="E49" s="149">
        <f>'[1]План 2024'!$AR44</f>
        <v>0</v>
      </c>
      <c r="F49" s="323">
        <f>'[1]План 2024'!$AS44</f>
        <v>0</v>
      </c>
      <c r="G49" s="12">
        <f>'[2]СВОД по МО'!$IT50</f>
        <v>117</v>
      </c>
      <c r="H49" s="12">
        <f>'[2]СВОД по МО'!$IZ50</f>
        <v>3676.7858900000001</v>
      </c>
      <c r="I49" s="12"/>
      <c r="J49" s="136"/>
      <c r="K49" s="137">
        <f>'[3]План 2024'!$AL44</f>
        <v>200</v>
      </c>
      <c r="L49" s="45">
        <f>'[3]План 2024'!$AM44</f>
        <v>6303.13</v>
      </c>
      <c r="M49" s="149">
        <f>'[3]План 2024'!$AR44</f>
        <v>0</v>
      </c>
      <c r="N49" s="323">
        <f>'[3]План 2024'!$AS44</f>
        <v>0</v>
      </c>
      <c r="O49" s="56">
        <f t="shared" si="5"/>
        <v>86</v>
      </c>
      <c r="P49" s="56">
        <f t="shared" si="6"/>
        <v>0</v>
      </c>
      <c r="Q49" s="56">
        <f t="shared" si="4"/>
        <v>0</v>
      </c>
      <c r="R49" s="56">
        <f t="shared" si="3"/>
        <v>0</v>
      </c>
      <c r="S49" s="5">
        <v>86</v>
      </c>
      <c r="T49" s="74">
        <v>0</v>
      </c>
      <c r="U49" s="74"/>
      <c r="V49" s="74"/>
      <c r="W49" s="5"/>
      <c r="X49" s="74"/>
      <c r="Y49" s="74"/>
      <c r="Z49" s="74"/>
      <c r="AA49" s="5"/>
      <c r="AB49" s="14"/>
      <c r="AC49" s="15"/>
      <c r="AD49" s="58"/>
      <c r="AE49" s="58"/>
      <c r="AF49" s="36"/>
    </row>
    <row r="50" spans="1:32" x14ac:dyDescent="0.25">
      <c r="A50" s="160">
        <f>'Скорая медицинская помощь'!A50</f>
        <v>37</v>
      </c>
      <c r="B50" s="59" t="str">
        <f>'Скорая медицинская помощь'!C50</f>
        <v>ГБУЗ КК ЕССМП</v>
      </c>
      <c r="C50" s="137">
        <f>'[1]План 2024'!$AL45</f>
        <v>0</v>
      </c>
      <c r="D50" s="45">
        <f>'[1]План 2024'!$AM45</f>
        <v>0</v>
      </c>
      <c r="E50" s="149">
        <f>'[1]План 2024'!$AR45</f>
        <v>0</v>
      </c>
      <c r="F50" s="323">
        <f>'[1]План 2024'!$AS45</f>
        <v>0</v>
      </c>
      <c r="G50" s="12">
        <f>'[2]СВОД по МО'!$IT51</f>
        <v>0</v>
      </c>
      <c r="H50" s="12">
        <f>'[2]СВОД по МО'!$IZ51</f>
        <v>0</v>
      </c>
      <c r="I50" s="12"/>
      <c r="J50" s="136"/>
      <c r="K50" s="137">
        <f>'[3]План 2024'!$AL45</f>
        <v>0</v>
      </c>
      <c r="L50" s="45">
        <f>'[3]План 2024'!$AM45</f>
        <v>0</v>
      </c>
      <c r="M50" s="149">
        <f>'[3]План 2024'!$AR45</f>
        <v>0</v>
      </c>
      <c r="N50" s="323">
        <f>'[3]План 2024'!$AS45</f>
        <v>0</v>
      </c>
      <c r="O50" s="56">
        <f t="shared" si="5"/>
        <v>0</v>
      </c>
      <c r="P50" s="56">
        <f t="shared" si="6"/>
        <v>0</v>
      </c>
      <c r="Q50" s="56">
        <f t="shared" si="4"/>
        <v>0</v>
      </c>
      <c r="R50" s="56">
        <f t="shared" si="3"/>
        <v>0</v>
      </c>
      <c r="S50" s="5"/>
      <c r="T50" s="74"/>
      <c r="U50" s="74"/>
      <c r="V50" s="74"/>
      <c r="W50" s="5"/>
      <c r="X50" s="74"/>
      <c r="Y50" s="74"/>
      <c r="Z50" s="74"/>
      <c r="AA50" s="5"/>
      <c r="AB50" s="14"/>
      <c r="AC50" s="15"/>
      <c r="AD50" s="58"/>
      <c r="AE50" s="58"/>
      <c r="AF50" s="36"/>
    </row>
    <row r="51" spans="1:32" x14ac:dyDescent="0.25">
      <c r="A51" s="160">
        <f>'Скорая медицинская помощь'!A51</f>
        <v>38</v>
      </c>
      <c r="B51" s="59" t="str">
        <f>'Скорая медицинская помощь'!C51</f>
        <v>ГБУЗКК "ПКГССМП"</v>
      </c>
      <c r="C51" s="137">
        <f>'[1]План 2024'!$AL46</f>
        <v>0</v>
      </c>
      <c r="D51" s="45">
        <f>'[1]План 2024'!$AM46</f>
        <v>0</v>
      </c>
      <c r="E51" s="149">
        <f>'[1]План 2024'!$AR46</f>
        <v>0</v>
      </c>
      <c r="F51" s="323">
        <f>'[1]План 2024'!$AS46</f>
        <v>0</v>
      </c>
      <c r="G51" s="12">
        <f>'[2]СВОД по МО'!$IT52</f>
        <v>0</v>
      </c>
      <c r="H51" s="12">
        <f>'[2]СВОД по МО'!$IZ52</f>
        <v>0</v>
      </c>
      <c r="I51" s="12"/>
      <c r="J51" s="136"/>
      <c r="K51" s="137">
        <f>'[3]План 2024'!$AL46</f>
        <v>0</v>
      </c>
      <c r="L51" s="45">
        <f>'[3]План 2024'!$AM46</f>
        <v>0</v>
      </c>
      <c r="M51" s="149">
        <f>'[3]План 2024'!$AR46</f>
        <v>0</v>
      </c>
      <c r="N51" s="323">
        <f>'[3]План 2024'!$AS46</f>
        <v>0</v>
      </c>
      <c r="O51" s="56">
        <f t="shared" si="5"/>
        <v>0</v>
      </c>
      <c r="P51" s="56">
        <f t="shared" si="6"/>
        <v>0</v>
      </c>
      <c r="Q51" s="56">
        <f t="shared" si="4"/>
        <v>0</v>
      </c>
      <c r="R51" s="56">
        <f t="shared" si="3"/>
        <v>0</v>
      </c>
      <c r="S51" s="5"/>
      <c r="T51" s="74"/>
      <c r="U51" s="74"/>
      <c r="V51" s="74"/>
      <c r="W51" s="5"/>
      <c r="X51" s="74"/>
      <c r="Y51" s="74"/>
      <c r="Z51" s="74"/>
      <c r="AA51" s="5"/>
      <c r="AB51" s="14"/>
      <c r="AC51" s="15"/>
      <c r="AD51" s="58"/>
      <c r="AE51" s="58"/>
      <c r="AF51" s="36"/>
    </row>
    <row r="52" spans="1:32" x14ac:dyDescent="0.25">
      <c r="A52" s="160">
        <f>'Скорая медицинская помощь'!A52</f>
        <v>39</v>
      </c>
      <c r="B52" s="59" t="str">
        <f>'Скорая медицинская помощь'!C52</f>
        <v>ООО "КАМЧАТСКАЯ НЕВРОЛОГИЧЕСКАЯ КЛИНИКА"</v>
      </c>
      <c r="C52" s="137">
        <f>'[1]План 2024'!$AL47</f>
        <v>136</v>
      </c>
      <c r="D52" s="45">
        <f>'[1]План 2024'!$AM47</f>
        <v>18402.72</v>
      </c>
      <c r="E52" s="149">
        <f>'[1]План 2024'!$AR47</f>
        <v>0</v>
      </c>
      <c r="F52" s="323">
        <f>'[1]План 2024'!$AS47</f>
        <v>0</v>
      </c>
      <c r="G52" s="12">
        <f>'[2]СВОД по МО'!$IT53</f>
        <v>110</v>
      </c>
      <c r="H52" s="12">
        <f>'[2]СВОД по МО'!$IZ53</f>
        <v>14229.76936</v>
      </c>
      <c r="I52" s="12"/>
      <c r="J52" s="136"/>
      <c r="K52" s="137">
        <f>'[3]План 2024'!$AL47</f>
        <v>136</v>
      </c>
      <c r="L52" s="45">
        <f>'[3]План 2024'!$AM47</f>
        <v>24800.46</v>
      </c>
      <c r="M52" s="149">
        <f>'[3]План 2024'!$AR47</f>
        <v>0</v>
      </c>
      <c r="N52" s="323">
        <f>'[3]План 2024'!$AS47</f>
        <v>0</v>
      </c>
      <c r="O52" s="56">
        <f t="shared" si="5"/>
        <v>0</v>
      </c>
      <c r="P52" s="56">
        <f t="shared" si="6"/>
        <v>6397.739999999998</v>
      </c>
      <c r="Q52" s="56">
        <f t="shared" si="4"/>
        <v>0</v>
      </c>
      <c r="R52" s="56">
        <f t="shared" si="3"/>
        <v>0</v>
      </c>
      <c r="S52" s="5"/>
      <c r="T52" s="74"/>
      <c r="U52" s="74"/>
      <c r="V52" s="74"/>
      <c r="W52" s="5"/>
      <c r="X52" s="74"/>
      <c r="Y52" s="74"/>
      <c r="Z52" s="74"/>
      <c r="AA52" s="5"/>
      <c r="AB52" s="14"/>
      <c r="AC52" s="15"/>
      <c r="AD52" s="58"/>
      <c r="AE52" s="58"/>
      <c r="AF52" s="36"/>
    </row>
    <row r="53" spans="1:32" x14ac:dyDescent="0.25">
      <c r="A53" s="160">
        <f>'Скорая медицинская помощь'!A53</f>
        <v>40</v>
      </c>
      <c r="B53" s="61" t="str">
        <f>'Скорая медицинская помощь'!C53</f>
        <v>ООО РЦ "ОРМЕДИУМ"</v>
      </c>
      <c r="C53" s="137">
        <f>'[1]План 2024'!$AL48</f>
        <v>790</v>
      </c>
      <c r="D53" s="45">
        <f>'[1]План 2024'!$AM48</f>
        <v>74983.97</v>
      </c>
      <c r="E53" s="149">
        <f>'[1]План 2024'!$AR48</f>
        <v>790</v>
      </c>
      <c r="F53" s="323">
        <f>'[1]План 2024'!$AS48</f>
        <v>74983.97</v>
      </c>
      <c r="G53" s="12">
        <f>'[2]СВОД по МО'!$IT$73</f>
        <v>0</v>
      </c>
      <c r="H53" s="12">
        <f>'[2]СВОД по МО'!$IZ$73</f>
        <v>0</v>
      </c>
      <c r="I53" s="12">
        <f>'[2]410058'!$IH$32</f>
        <v>378</v>
      </c>
      <c r="J53" s="136">
        <f>'[2]410058'!$IN$32</f>
        <v>34221.693060000005</v>
      </c>
      <c r="K53" s="137">
        <f>'[3]План 2024'!$AL48</f>
        <v>790</v>
      </c>
      <c r="L53" s="45">
        <f>'[3]План 2024'!$AM48</f>
        <v>74983.97</v>
      </c>
      <c r="M53" s="149">
        <f>'[3]План 2024'!$AR48</f>
        <v>790</v>
      </c>
      <c r="N53" s="323">
        <f>'[3]План 2024'!$AS48</f>
        <v>74983.97</v>
      </c>
      <c r="O53" s="56">
        <f t="shared" si="5"/>
        <v>0</v>
      </c>
      <c r="P53" s="56">
        <f t="shared" si="6"/>
        <v>0</v>
      </c>
      <c r="Q53" s="56">
        <f t="shared" si="4"/>
        <v>0</v>
      </c>
      <c r="R53" s="56">
        <f t="shared" si="3"/>
        <v>0</v>
      </c>
      <c r="S53" s="5"/>
      <c r="T53" s="74"/>
      <c r="U53" s="74"/>
      <c r="V53" s="74"/>
      <c r="W53" s="5"/>
      <c r="X53" s="74"/>
      <c r="Y53" s="74"/>
      <c r="Z53" s="74"/>
      <c r="AA53" s="5"/>
      <c r="AB53" s="14"/>
      <c r="AC53" s="15"/>
      <c r="AD53" s="58"/>
      <c r="AE53" s="58"/>
      <c r="AF53" s="36"/>
    </row>
    <row r="54" spans="1:32" x14ac:dyDescent="0.25">
      <c r="A54" s="160">
        <f>'Скорая медицинская помощь'!A54</f>
        <v>41</v>
      </c>
      <c r="B54" s="61" t="str">
        <f>'Скорая медицинская помощь'!C54</f>
        <v>ООО "ЭКО ЦЕНТР"</v>
      </c>
      <c r="C54" s="137">
        <f>'[1]План 2024'!$AL49</f>
        <v>35</v>
      </c>
      <c r="D54" s="45">
        <f>'[1]План 2024'!$AM49</f>
        <v>4763.82</v>
      </c>
      <c r="E54" s="149">
        <f>'[1]План 2024'!$AR49</f>
        <v>0</v>
      </c>
      <c r="F54" s="323">
        <f>'[1]План 2024'!$AS49</f>
        <v>0</v>
      </c>
      <c r="G54" s="12">
        <f>'[2]СВОД по МО'!$IT$55</f>
        <v>5</v>
      </c>
      <c r="H54" s="12">
        <f>'[2]СВОД по МО'!$IZ$55</f>
        <v>322.96467000000001</v>
      </c>
      <c r="I54" s="12"/>
      <c r="J54" s="136"/>
      <c r="K54" s="137">
        <f>'[3]План 2024'!$AL49</f>
        <v>35</v>
      </c>
      <c r="L54" s="45">
        <f>'[3]План 2024'!$AM49</f>
        <v>4763.82</v>
      </c>
      <c r="M54" s="149">
        <f>'[3]План 2024'!$AR49</f>
        <v>0</v>
      </c>
      <c r="N54" s="323">
        <f>'[3]План 2024'!$AS49</f>
        <v>0</v>
      </c>
      <c r="O54" s="56">
        <f t="shared" si="5"/>
        <v>0</v>
      </c>
      <c r="P54" s="56">
        <f t="shared" si="6"/>
        <v>0</v>
      </c>
      <c r="Q54" s="56">
        <f t="shared" si="4"/>
        <v>0</v>
      </c>
      <c r="R54" s="56">
        <f t="shared" si="3"/>
        <v>0</v>
      </c>
      <c r="S54" s="5"/>
      <c r="T54" s="74"/>
      <c r="U54" s="5"/>
      <c r="V54" s="74"/>
      <c r="W54" s="166"/>
      <c r="X54" s="74"/>
      <c r="Y54" s="74"/>
      <c r="Z54" s="74"/>
      <c r="AA54" s="5"/>
      <c r="AB54" s="14"/>
      <c r="AC54" s="15"/>
      <c r="AD54" s="58"/>
      <c r="AE54" s="58"/>
      <c r="AF54" s="36"/>
    </row>
    <row r="55" spans="1:32" x14ac:dyDescent="0.25">
      <c r="A55" s="160">
        <f>'Скорая медицинская помощь'!A55</f>
        <v>42</v>
      </c>
      <c r="B55" s="61" t="str">
        <f>'Скорая медицинская помощь'!C55</f>
        <v>ГБУЗ КК ЦОЗМП</v>
      </c>
      <c r="C55" s="137">
        <f>'[1]План 2024'!$AL50</f>
        <v>644</v>
      </c>
      <c r="D55" s="45">
        <f>'[1]План 2024'!$AM50</f>
        <v>45194.609999999993</v>
      </c>
      <c r="E55" s="149">
        <f>'[1]План 2024'!$AR50</f>
        <v>0</v>
      </c>
      <c r="F55" s="323">
        <f>'[1]План 2024'!$AS50</f>
        <v>0</v>
      </c>
      <c r="G55" s="12">
        <f>'[2]СВОД по МО'!$IT$56</f>
        <v>321</v>
      </c>
      <c r="H55" s="12">
        <f>'[2]СВОД по МО'!$IZ$56</f>
        <v>18639.518629999999</v>
      </c>
      <c r="I55" s="12"/>
      <c r="J55" s="136"/>
      <c r="K55" s="137">
        <f>'[3]План 2024'!$AL50</f>
        <v>644</v>
      </c>
      <c r="L55" s="45">
        <f>'[3]План 2024'!$AM50</f>
        <v>45194.609999999993</v>
      </c>
      <c r="M55" s="149">
        <f>'[3]План 2024'!$AR50</f>
        <v>0</v>
      </c>
      <c r="N55" s="323">
        <f>'[3]План 2024'!$AS50</f>
        <v>0</v>
      </c>
      <c r="O55" s="56">
        <f t="shared" si="5"/>
        <v>0</v>
      </c>
      <c r="P55" s="56">
        <f t="shared" si="6"/>
        <v>0</v>
      </c>
      <c r="Q55" s="56">
        <f t="shared" si="4"/>
        <v>0</v>
      </c>
      <c r="R55" s="56">
        <f t="shared" si="3"/>
        <v>0</v>
      </c>
      <c r="S55" s="166"/>
      <c r="T55" s="74"/>
      <c r="U55" s="74"/>
      <c r="V55" s="74"/>
      <c r="W55" s="5"/>
      <c r="X55" s="45"/>
      <c r="Y55" s="74"/>
      <c r="Z55" s="74"/>
      <c r="AA55" s="5"/>
      <c r="AB55" s="171"/>
      <c r="AC55" s="15"/>
      <c r="AD55" s="58"/>
      <c r="AE55" s="58"/>
      <c r="AF55" s="36"/>
    </row>
    <row r="56" spans="1:32" x14ac:dyDescent="0.25">
      <c r="A56" s="160">
        <f>'Скорая медицинская помощь'!A56</f>
        <v>43</v>
      </c>
      <c r="B56" s="61" t="str">
        <f>'Скорая медицинская помощь'!C56</f>
        <v>ООО "ИМПУЛЬС"</v>
      </c>
      <c r="C56" s="137">
        <f>'[1]План 2024'!$AL51</f>
        <v>0</v>
      </c>
      <c r="D56" s="45">
        <f>'[1]План 2024'!$AM51</f>
        <v>0</v>
      </c>
      <c r="E56" s="149">
        <f>'[1]План 2024'!$AR51</f>
        <v>0</v>
      </c>
      <c r="F56" s="323">
        <f>'[1]План 2024'!$AS51</f>
        <v>0</v>
      </c>
      <c r="G56" s="12">
        <f>'[2]СВОД по МО'!$IT$57</f>
        <v>0</v>
      </c>
      <c r="H56" s="12">
        <f>'[2]СВОД по МО'!$IZ$57</f>
        <v>0</v>
      </c>
      <c r="I56" s="12"/>
      <c r="J56" s="136"/>
      <c r="K56" s="137">
        <f>'[3]План 2024'!$AL51</f>
        <v>0</v>
      </c>
      <c r="L56" s="45">
        <f>'[3]План 2024'!$AM51</f>
        <v>0</v>
      </c>
      <c r="M56" s="149">
        <f>'[3]План 2024'!$AR51</f>
        <v>0</v>
      </c>
      <c r="N56" s="323">
        <f>'[3]План 2024'!$AS51</f>
        <v>0</v>
      </c>
      <c r="O56" s="56">
        <f t="shared" si="5"/>
        <v>0</v>
      </c>
      <c r="P56" s="56">
        <f t="shared" si="6"/>
        <v>0</v>
      </c>
      <c r="Q56" s="56">
        <f t="shared" si="4"/>
        <v>0</v>
      </c>
      <c r="R56" s="56">
        <f t="shared" si="3"/>
        <v>0</v>
      </c>
      <c r="S56" s="5"/>
      <c r="T56" s="74"/>
      <c r="U56" s="74"/>
      <c r="V56" s="74"/>
      <c r="W56" s="5"/>
      <c r="X56" s="74"/>
      <c r="Y56" s="74"/>
      <c r="Z56" s="74"/>
      <c r="AA56" s="5"/>
      <c r="AB56" s="14"/>
      <c r="AC56" s="15"/>
      <c r="AD56" s="58"/>
      <c r="AE56" s="58"/>
      <c r="AF56" s="36"/>
    </row>
    <row r="57" spans="1:32" x14ac:dyDescent="0.25">
      <c r="A57" s="160">
        <f>'Скорая медицинская помощь'!A57</f>
        <v>44</v>
      </c>
      <c r="B57" s="61" t="str">
        <f>'Скорая медицинская помощь'!C57</f>
        <v>ООО ДЦ "ЖЕМЧУЖИНА КАМЧАТКИ"</v>
      </c>
      <c r="C57" s="137">
        <f>'[1]План 2024'!$AL52</f>
        <v>400</v>
      </c>
      <c r="D57" s="45">
        <f>'[1]План 2024'!$AM52</f>
        <v>41087.769999999997</v>
      </c>
      <c r="E57" s="149">
        <f>'[1]План 2024'!$AR52</f>
        <v>400</v>
      </c>
      <c r="F57" s="323">
        <f>'[1]План 2024'!$AS52</f>
        <v>41087.769999999997</v>
      </c>
      <c r="G57" s="12">
        <f>'[2]СВОД по МО'!$IT$55</f>
        <v>5</v>
      </c>
      <c r="H57" s="12">
        <f>'[2]СВОД по МО'!$IZ$55</f>
        <v>322.96467000000001</v>
      </c>
      <c r="I57" s="12">
        <f>'[2]410071'!$IH$32</f>
        <v>130</v>
      </c>
      <c r="J57" s="136">
        <f>'[2]410071'!$IN$32</f>
        <v>12387.31878</v>
      </c>
      <c r="K57" s="137">
        <f>'[3]План 2024'!$AL52</f>
        <v>365</v>
      </c>
      <c r="L57" s="45">
        <f>'[3]План 2024'!$AM52</f>
        <v>35833.949999999997</v>
      </c>
      <c r="M57" s="149">
        <f>'[3]План 2024'!$AR52</f>
        <v>365</v>
      </c>
      <c r="N57" s="323">
        <f>'[3]План 2024'!$AS52</f>
        <v>35833.949999999997</v>
      </c>
      <c r="O57" s="56">
        <f t="shared" si="5"/>
        <v>-35</v>
      </c>
      <c r="P57" s="56">
        <f t="shared" si="6"/>
        <v>-5253.82</v>
      </c>
      <c r="Q57" s="56">
        <f t="shared" si="4"/>
        <v>-35</v>
      </c>
      <c r="R57" s="56">
        <f t="shared" si="3"/>
        <v>-5253.82</v>
      </c>
      <c r="S57" s="5">
        <v>-50</v>
      </c>
      <c r="T57" s="74">
        <f>-3444.9-1809.4</f>
        <v>-5254.3</v>
      </c>
      <c r="U57" s="74">
        <v>-35</v>
      </c>
      <c r="V57" s="74">
        <v>-5253.82</v>
      </c>
      <c r="W57" s="5"/>
      <c r="X57" s="74"/>
      <c r="Y57" s="74"/>
      <c r="Z57" s="74"/>
      <c r="AA57" s="5"/>
      <c r="AB57" s="14"/>
      <c r="AC57" s="15"/>
      <c r="AD57" s="58"/>
      <c r="AE57" s="58"/>
      <c r="AF57" s="36"/>
    </row>
    <row r="58" spans="1:32" x14ac:dyDescent="0.25">
      <c r="A58" s="160">
        <f>'Скорая медицинская помощь'!A58</f>
        <v>45</v>
      </c>
      <c r="B58" s="61" t="str">
        <f>'Скорая медицинская помощь'!C58</f>
        <v>ЦЕНТР СПИД</v>
      </c>
      <c r="C58" s="137">
        <f>'[1]План 2024'!$AL53</f>
        <v>400</v>
      </c>
      <c r="D58" s="45">
        <f>'[1]План 2024'!$AM53</f>
        <v>73189.31</v>
      </c>
      <c r="E58" s="149">
        <f>'[1]План 2024'!$AR53</f>
        <v>0</v>
      </c>
      <c r="F58" s="323">
        <f>'[1]План 2024'!$AS53</f>
        <v>0</v>
      </c>
      <c r="G58" s="12">
        <f>'[2]СВОД по МО'!$IT$59</f>
        <v>187</v>
      </c>
      <c r="H58" s="12">
        <f>'[2]СВОД по МО'!$IZ$59</f>
        <v>35720.435079999996</v>
      </c>
      <c r="I58" s="12"/>
      <c r="J58" s="136"/>
      <c r="K58" s="137">
        <f>'[3]План 2024'!$AL53</f>
        <v>400</v>
      </c>
      <c r="L58" s="45">
        <f>'[3]План 2024'!$AM53</f>
        <v>73189.31</v>
      </c>
      <c r="M58" s="149">
        <f>'[3]План 2024'!$AR53</f>
        <v>0</v>
      </c>
      <c r="N58" s="323">
        <f>'[3]План 2024'!$AS53</f>
        <v>0</v>
      </c>
      <c r="O58" s="56">
        <f t="shared" si="5"/>
        <v>0</v>
      </c>
      <c r="P58" s="56">
        <f t="shared" si="6"/>
        <v>0</v>
      </c>
      <c r="Q58" s="56">
        <f t="shared" si="4"/>
        <v>0</v>
      </c>
      <c r="R58" s="56">
        <f t="shared" si="3"/>
        <v>0</v>
      </c>
      <c r="S58" s="5"/>
      <c r="T58" s="74"/>
      <c r="U58" s="74"/>
      <c r="V58" s="74"/>
      <c r="W58" s="5"/>
      <c r="X58" s="74"/>
      <c r="Y58" s="74"/>
      <c r="Z58" s="74"/>
      <c r="AA58" s="5"/>
      <c r="AB58" s="14"/>
      <c r="AC58" s="15"/>
      <c r="AD58" s="58"/>
      <c r="AE58" s="58"/>
    </row>
    <row r="59" spans="1:32" x14ac:dyDescent="0.25">
      <c r="A59" s="160">
        <f>'Скорая медицинская помощь'!A59</f>
        <v>46</v>
      </c>
      <c r="B59" s="61" t="str">
        <f>'Скорая медицинская помощь'!C59</f>
        <v>ООО "М-ЛАЙН"</v>
      </c>
      <c r="C59" s="137">
        <f>'[1]План 2024'!$AL54</f>
        <v>0</v>
      </c>
      <c r="D59" s="45">
        <f>'[1]План 2024'!$AM54</f>
        <v>0</v>
      </c>
      <c r="E59" s="149">
        <f>'[1]План 2024'!$AR54</f>
        <v>0</v>
      </c>
      <c r="F59" s="323">
        <f>'[1]План 2024'!$AS54</f>
        <v>0</v>
      </c>
      <c r="G59" s="12">
        <f>'[2]СВОД по МО'!$IT$60</f>
        <v>0</v>
      </c>
      <c r="H59" s="12">
        <f>'[2]СВОД по МО'!$IZ$60</f>
        <v>0</v>
      </c>
      <c r="I59" s="12"/>
      <c r="J59" s="136"/>
      <c r="K59" s="137">
        <f>'[3]План 2024'!$AL54</f>
        <v>0</v>
      </c>
      <c r="L59" s="45">
        <f>'[3]План 2024'!$AM54</f>
        <v>0</v>
      </c>
      <c r="M59" s="149">
        <f>'[3]План 2024'!$AR54</f>
        <v>0</v>
      </c>
      <c r="N59" s="323">
        <f>'[3]План 2024'!$AS54</f>
        <v>0</v>
      </c>
      <c r="O59" s="56">
        <f t="shared" si="5"/>
        <v>0</v>
      </c>
      <c r="P59" s="56">
        <f t="shared" si="6"/>
        <v>0</v>
      </c>
      <c r="Q59" s="56">
        <f t="shared" si="4"/>
        <v>0</v>
      </c>
      <c r="R59" s="56">
        <f t="shared" si="3"/>
        <v>0</v>
      </c>
      <c r="S59" s="5"/>
      <c r="T59" s="74"/>
      <c r="U59" s="74"/>
      <c r="V59" s="74"/>
      <c r="W59" s="5"/>
      <c r="X59" s="74"/>
      <c r="Y59" s="74"/>
      <c r="Z59" s="74"/>
      <c r="AA59" s="5"/>
      <c r="AB59" s="14"/>
      <c r="AC59" s="15"/>
      <c r="AD59" s="58"/>
      <c r="AE59" s="58"/>
    </row>
    <row r="60" spans="1:32" x14ac:dyDescent="0.25">
      <c r="A60" s="160">
        <f>'Скорая медицинская помощь'!A60</f>
        <v>47</v>
      </c>
      <c r="B60" s="61" t="str">
        <f>'Скорая медицинская помощь'!C60</f>
        <v>ООО "ЮНИЛАБ-ХАБАРОВСК"</v>
      </c>
      <c r="C60" s="137">
        <f>'[1]План 2024'!$AL55</f>
        <v>0</v>
      </c>
      <c r="D60" s="45">
        <f>'[1]План 2024'!$AM55</f>
        <v>0</v>
      </c>
      <c r="E60" s="149">
        <f>'[1]План 2024'!$AR55</f>
        <v>0</v>
      </c>
      <c r="F60" s="323">
        <f>'[1]План 2024'!$AS55</f>
        <v>0</v>
      </c>
      <c r="G60" s="12">
        <f>'[2]СВОД по МО'!$IT$61</f>
        <v>0</v>
      </c>
      <c r="H60" s="12">
        <f>'[2]СВОД по МО'!$IZ$61</f>
        <v>0</v>
      </c>
      <c r="I60" s="12"/>
      <c r="J60" s="136"/>
      <c r="K60" s="137">
        <f>'[3]План 2024'!$AL55</f>
        <v>0</v>
      </c>
      <c r="L60" s="45">
        <f>'[3]План 2024'!$AM55</f>
        <v>0</v>
      </c>
      <c r="M60" s="149">
        <f>'[3]План 2024'!$AR55</f>
        <v>0</v>
      </c>
      <c r="N60" s="323">
        <f>'[3]План 2024'!$AS55</f>
        <v>0</v>
      </c>
      <c r="O60" s="56">
        <f t="shared" si="5"/>
        <v>0</v>
      </c>
      <c r="P60" s="56">
        <f t="shared" si="6"/>
        <v>0</v>
      </c>
      <c r="Q60" s="56">
        <f t="shared" si="4"/>
        <v>0</v>
      </c>
      <c r="R60" s="56">
        <f t="shared" si="3"/>
        <v>0</v>
      </c>
      <c r="S60" s="5"/>
      <c r="T60" s="74"/>
      <c r="U60" s="74"/>
      <c r="V60" s="74"/>
      <c r="W60" s="5"/>
      <c r="X60" s="74"/>
      <c r="Y60" s="74"/>
      <c r="Z60" s="74"/>
      <c r="AA60" s="5"/>
      <c r="AB60" s="14"/>
      <c r="AD60" s="58"/>
      <c r="AE60" s="58"/>
    </row>
    <row r="61" spans="1:32" x14ac:dyDescent="0.25">
      <c r="A61" s="160">
        <f>'Скорая медицинская помощь'!A61</f>
        <v>48</v>
      </c>
      <c r="B61" s="61" t="str">
        <f>'Скорая медицинская помощь'!C61</f>
        <v>ГБУЗ ККПТД</v>
      </c>
      <c r="C61" s="137">
        <f>'[1]План 2024'!$AL56</f>
        <v>0</v>
      </c>
      <c r="D61" s="45">
        <f>'[1]План 2024'!$AM56</f>
        <v>0</v>
      </c>
      <c r="E61" s="149">
        <f>'[1]План 2024'!$AR56</f>
        <v>0</v>
      </c>
      <c r="F61" s="323">
        <f>'[1]План 2024'!$AS56</f>
        <v>0</v>
      </c>
      <c r="G61" s="12">
        <f>'[2]СВОД по МО'!$IT$62</f>
        <v>0</v>
      </c>
      <c r="H61" s="12">
        <f>'[2]СВОД по МО'!$IZ$62</f>
        <v>0</v>
      </c>
      <c r="I61" s="12"/>
      <c r="J61" s="136"/>
      <c r="K61" s="137">
        <f>'[3]План 2024'!$AL56</f>
        <v>0</v>
      </c>
      <c r="L61" s="45">
        <f>'[3]План 2024'!$AM56</f>
        <v>0</v>
      </c>
      <c r="M61" s="149">
        <f>'[3]План 2024'!$AR56</f>
        <v>0</v>
      </c>
      <c r="N61" s="323">
        <f>'[3]План 2024'!$AS56</f>
        <v>0</v>
      </c>
      <c r="O61" s="56">
        <f t="shared" si="5"/>
        <v>0</v>
      </c>
      <c r="P61" s="56">
        <f t="shared" si="6"/>
        <v>0</v>
      </c>
      <c r="Q61" s="56">
        <f t="shared" si="4"/>
        <v>0</v>
      </c>
      <c r="R61" s="56">
        <f t="shared" si="3"/>
        <v>0</v>
      </c>
      <c r="S61" s="5"/>
      <c r="T61" s="74"/>
      <c r="U61" s="74"/>
      <c r="V61" s="74"/>
      <c r="W61" s="5"/>
      <c r="X61" s="74"/>
      <c r="Y61" s="74"/>
      <c r="Z61" s="74"/>
      <c r="AA61" s="5"/>
      <c r="AB61" s="14"/>
      <c r="AD61" s="58"/>
      <c r="AE61" s="58"/>
    </row>
    <row r="62" spans="1:32" x14ac:dyDescent="0.25">
      <c r="A62" s="160">
        <f>'Скорая медицинская помощь'!A62</f>
        <v>49</v>
      </c>
      <c r="B62" s="61" t="str">
        <f>'Скорая медицинская помощь'!C62</f>
        <v>ООО "НАУЧНО-ПРОИЗВОДСТВЕННАЯ ФИРМА "ХЕЛИКС"</v>
      </c>
      <c r="C62" s="137">
        <f>'[1]План 2024'!$AL57</f>
        <v>0</v>
      </c>
      <c r="D62" s="45">
        <f>'[1]План 2024'!$AM57</f>
        <v>0</v>
      </c>
      <c r="E62" s="149">
        <f>'[1]План 2024'!$AR57</f>
        <v>0</v>
      </c>
      <c r="F62" s="323">
        <f>'[1]План 2024'!$AS57</f>
        <v>0</v>
      </c>
      <c r="G62" s="12">
        <f>'[2]СВОД по МО'!$IT$63</f>
        <v>0</v>
      </c>
      <c r="H62" s="12">
        <f>'[2]СВОД по МО'!$IZ$63</f>
        <v>0</v>
      </c>
      <c r="I62" s="12"/>
      <c r="J62" s="136"/>
      <c r="K62" s="137">
        <f>'[3]План 2024'!$AL57</f>
        <v>0</v>
      </c>
      <c r="L62" s="45">
        <f>'[3]План 2024'!$AM57</f>
        <v>0</v>
      </c>
      <c r="M62" s="149">
        <f>'[3]План 2024'!$AR57</f>
        <v>0</v>
      </c>
      <c r="N62" s="323">
        <f>'[3]План 2024'!$AS57</f>
        <v>0</v>
      </c>
      <c r="O62" s="56">
        <f t="shared" si="5"/>
        <v>0</v>
      </c>
      <c r="P62" s="56">
        <f t="shared" si="6"/>
        <v>0</v>
      </c>
      <c r="Q62" s="56">
        <f t="shared" si="4"/>
        <v>0</v>
      </c>
      <c r="R62" s="56">
        <f t="shared" si="3"/>
        <v>0</v>
      </c>
      <c r="S62" s="5"/>
      <c r="T62" s="74"/>
      <c r="U62" s="74"/>
      <c r="V62" s="74"/>
      <c r="W62" s="5"/>
      <c r="X62" s="74"/>
      <c r="Y62" s="74"/>
      <c r="Z62" s="74"/>
      <c r="AA62" s="5"/>
      <c r="AB62" s="14"/>
      <c r="AD62" s="58"/>
      <c r="AE62" s="58"/>
    </row>
    <row r="63" spans="1:32" x14ac:dyDescent="0.25">
      <c r="A63" s="160">
        <f>'Скорая медицинская помощь'!A63</f>
        <v>50</v>
      </c>
      <c r="B63" s="61" t="str">
        <f>'Скорая медицинская помощь'!C63</f>
        <v>ООО "ВИТАЛАБ"</v>
      </c>
      <c r="C63" s="137">
        <f>'[1]План 2024'!$AL58</f>
        <v>0</v>
      </c>
      <c r="D63" s="45">
        <f>'[1]План 2024'!$AM58</f>
        <v>0</v>
      </c>
      <c r="E63" s="149">
        <f>'[1]План 2024'!$AR58</f>
        <v>0</v>
      </c>
      <c r="F63" s="323">
        <f>'[1]План 2024'!$AS58</f>
        <v>0</v>
      </c>
      <c r="G63" s="12">
        <f>'[2]СВОД по МО'!$IT$64</f>
        <v>0</v>
      </c>
      <c r="H63" s="12">
        <f>'[2]СВОД по МО'!$IZ$64</f>
        <v>0</v>
      </c>
      <c r="I63" s="12"/>
      <c r="J63" s="136"/>
      <c r="K63" s="137">
        <f>'[3]План 2024'!$AL58</f>
        <v>0</v>
      </c>
      <c r="L63" s="45">
        <f>'[3]План 2024'!$AM58</f>
        <v>0</v>
      </c>
      <c r="M63" s="149">
        <f>'[3]План 2024'!$AR58</f>
        <v>0</v>
      </c>
      <c r="N63" s="323">
        <f>'[3]План 2024'!$AS58</f>
        <v>0</v>
      </c>
      <c r="O63" s="56">
        <f t="shared" si="5"/>
        <v>0</v>
      </c>
      <c r="P63" s="56">
        <f t="shared" si="6"/>
        <v>0</v>
      </c>
      <c r="Q63" s="56">
        <f t="shared" si="4"/>
        <v>0</v>
      </c>
      <c r="R63" s="56">
        <f t="shared" si="3"/>
        <v>0</v>
      </c>
      <c r="S63" s="5"/>
      <c r="T63" s="74"/>
      <c r="U63" s="74"/>
      <c r="V63" s="74"/>
      <c r="W63" s="5"/>
      <c r="X63" s="74"/>
      <c r="Y63" s="74"/>
      <c r="Z63" s="74"/>
      <c r="AA63" s="5"/>
      <c r="AB63" s="14"/>
      <c r="AD63" s="58"/>
      <c r="AE63" s="58"/>
    </row>
    <row r="64" spans="1:32" x14ac:dyDescent="0.25">
      <c r="A64" s="160">
        <f>'Скорая медицинская помощь'!A64</f>
        <v>51</v>
      </c>
      <c r="B64" s="61" t="str">
        <f>'Скорая медицинская помощь'!C64</f>
        <v>ООО "ХАБАРОВСКИЙ ЦЕНТР ХИРУРГИИ ГЛАЗА"</v>
      </c>
      <c r="C64" s="137">
        <f>'[1]План 2024'!$AL59</f>
        <v>600</v>
      </c>
      <c r="D64" s="45">
        <f>'[1]План 2024'!$AM59</f>
        <v>22800.230000000003</v>
      </c>
      <c r="E64" s="149">
        <f>'[1]План 2024'!$AR59</f>
        <v>0</v>
      </c>
      <c r="F64" s="323">
        <f>'[1]План 2024'!$AS59</f>
        <v>0</v>
      </c>
      <c r="G64" s="12">
        <f>'[2]СВОД по МО'!$IT$65</f>
        <v>0</v>
      </c>
      <c r="H64" s="12">
        <f>'[2]СВОД по МО'!$IZ$65</f>
        <v>0</v>
      </c>
      <c r="I64" s="12"/>
      <c r="J64" s="136"/>
      <c r="K64" s="137">
        <f>'[3]План 2024'!$AL59</f>
        <v>49</v>
      </c>
      <c r="L64" s="45">
        <f>'[3]План 2024'!$AM59</f>
        <v>1869.0900000000001</v>
      </c>
      <c r="M64" s="149">
        <f>'[3]План 2024'!$AR59</f>
        <v>0</v>
      </c>
      <c r="N64" s="323">
        <f>'[3]План 2024'!$AS59</f>
        <v>0</v>
      </c>
      <c r="O64" s="56">
        <f t="shared" si="5"/>
        <v>-551</v>
      </c>
      <c r="P64" s="56">
        <f t="shared" si="6"/>
        <v>-20931.140000000003</v>
      </c>
      <c r="Q64" s="56">
        <f t="shared" si="4"/>
        <v>0</v>
      </c>
      <c r="R64" s="56">
        <f t="shared" si="3"/>
        <v>0</v>
      </c>
      <c r="S64" s="5">
        <v>-600</v>
      </c>
      <c r="T64" s="74">
        <v>-22800.230000000003</v>
      </c>
      <c r="U64" s="74"/>
      <c r="V64" s="74"/>
      <c r="W64" s="5">
        <v>-551</v>
      </c>
      <c r="X64" s="74">
        <v>-20931.140000000003</v>
      </c>
      <c r="Y64" s="74"/>
      <c r="Z64" s="74"/>
      <c r="AA64" s="5"/>
      <c r="AB64" s="14"/>
      <c r="AD64" s="58"/>
      <c r="AE64" s="58"/>
    </row>
    <row r="65" spans="1:31" x14ac:dyDescent="0.25">
      <c r="A65" s="160">
        <f>'Скорая медицинская помощь'!A65</f>
        <v>52</v>
      </c>
      <c r="B65" s="61" t="str">
        <f>'Скорая медицинская помощь'!C65</f>
        <v>Камч филиал АНО "Медицинский центр "Жизнь"</v>
      </c>
      <c r="C65" s="137">
        <f>'[1]План 2024'!$AL60</f>
        <v>588</v>
      </c>
      <c r="D65" s="45">
        <f>'[1]План 2024'!$AM60</f>
        <v>139519.67999999999</v>
      </c>
      <c r="E65" s="149">
        <f>'[1]План 2024'!$AR60</f>
        <v>0</v>
      </c>
      <c r="F65" s="323">
        <f>'[1]План 2024'!$AS60</f>
        <v>0</v>
      </c>
      <c r="G65" s="12">
        <f>'[2]СВОД по МО'!$IT66</f>
        <v>352</v>
      </c>
      <c r="H65" s="12">
        <f>'[2]СВОД по МО'!$IZ66</f>
        <v>78392.808369999999</v>
      </c>
      <c r="I65" s="12"/>
      <c r="J65" s="136"/>
      <c r="K65" s="137">
        <f>'[3]План 2024'!$AL60</f>
        <v>588</v>
      </c>
      <c r="L65" s="45">
        <f>'[3]План 2024'!$AM60</f>
        <v>139519.67999999999</v>
      </c>
      <c r="M65" s="149">
        <f>'[3]План 2024'!$AR60</f>
        <v>0</v>
      </c>
      <c r="N65" s="323">
        <f>'[3]План 2024'!$AS60</f>
        <v>0</v>
      </c>
      <c r="O65" s="56">
        <f t="shared" si="5"/>
        <v>0</v>
      </c>
      <c r="P65" s="56">
        <f>L65-D65</f>
        <v>0</v>
      </c>
      <c r="Q65" s="56">
        <f t="shared" si="4"/>
        <v>0</v>
      </c>
      <c r="R65" s="56">
        <f t="shared" si="3"/>
        <v>0</v>
      </c>
      <c r="S65" s="5"/>
      <c r="T65" s="74"/>
      <c r="U65" s="74"/>
      <c r="V65" s="74"/>
      <c r="W65" s="5"/>
      <c r="X65" s="74"/>
      <c r="Y65" s="74"/>
      <c r="Z65" s="74"/>
      <c r="AA65" s="5"/>
      <c r="AB65" s="14"/>
      <c r="AD65" s="58"/>
      <c r="AE65" s="58"/>
    </row>
    <row r="66" spans="1:31" x14ac:dyDescent="0.25">
      <c r="A66" s="160">
        <f>'Скорая медицинская помощь'!A66</f>
        <v>53</v>
      </c>
      <c r="B66" s="61" t="str">
        <f>'Скорая медицинская помощь'!C66</f>
        <v>КГБУЗ ДККБ им А. К. ПИОТРОВИЧА</v>
      </c>
      <c r="C66" s="137">
        <f>'[1]План 2024'!$AL61</f>
        <v>0</v>
      </c>
      <c r="D66" s="45">
        <f>'[1]План 2024'!$AM61</f>
        <v>0</v>
      </c>
      <c r="E66" s="149">
        <f>'[1]План 2024'!$AR61</f>
        <v>0</v>
      </c>
      <c r="F66" s="323">
        <f>'[1]План 2024'!$AS61</f>
        <v>0</v>
      </c>
      <c r="G66" s="12">
        <f>'[2]СВОД по МО'!$IT67</f>
        <v>0</v>
      </c>
      <c r="H66" s="12">
        <f>'[2]СВОД по МО'!$IZ67</f>
        <v>0</v>
      </c>
      <c r="I66" s="12"/>
      <c r="J66" s="136"/>
      <c r="K66" s="137">
        <f>'[3]План 2024'!$AL61</f>
        <v>0</v>
      </c>
      <c r="L66" s="45">
        <f>'[3]План 2024'!$AM61</f>
        <v>0</v>
      </c>
      <c r="M66" s="149">
        <f>'[3]План 2024'!$AR61</f>
        <v>0</v>
      </c>
      <c r="N66" s="323">
        <f>'[3]План 2024'!$AS61</f>
        <v>0</v>
      </c>
      <c r="O66" s="56">
        <f t="shared" ref="O66:O69" si="7">K66-C66</f>
        <v>0</v>
      </c>
      <c r="P66" s="56">
        <f t="shared" ref="P66:P69" si="8">L66-D66</f>
        <v>0</v>
      </c>
      <c r="Q66" s="56">
        <f t="shared" si="4"/>
        <v>0</v>
      </c>
      <c r="R66" s="56">
        <f t="shared" si="3"/>
        <v>0</v>
      </c>
      <c r="S66" s="5"/>
      <c r="T66" s="74"/>
      <c r="U66" s="74"/>
      <c r="V66" s="74"/>
      <c r="W66" s="5"/>
      <c r="X66" s="74"/>
      <c r="Y66" s="74"/>
      <c r="Z66" s="74"/>
      <c r="AA66" s="5"/>
      <c r="AB66" s="14"/>
      <c r="AD66" s="58"/>
      <c r="AE66" s="58"/>
    </row>
    <row r="67" spans="1:31" x14ac:dyDescent="0.25">
      <c r="A67" s="160">
        <f>'Скорая медицинская помощь'!A67</f>
        <v>54</v>
      </c>
      <c r="B67" s="61" t="str">
        <f>'Скорая медицинская помощь'!C67</f>
        <v>ООО "ЦИЭР "ЭМБРИЛАЙФ"</v>
      </c>
      <c r="C67" s="137">
        <f>'[1]План 2024'!$AL62</f>
        <v>50</v>
      </c>
      <c r="D67" s="45">
        <f>'[1]План 2024'!$AM62</f>
        <v>6455.13</v>
      </c>
      <c r="E67" s="149">
        <f>'[1]План 2024'!$AR62</f>
        <v>0</v>
      </c>
      <c r="F67" s="323">
        <f>'[1]План 2024'!$AS62</f>
        <v>0</v>
      </c>
      <c r="G67" s="12">
        <f>'[2]СВОД по МО'!$IT68</f>
        <v>3</v>
      </c>
      <c r="H67" s="12">
        <f>'[2]СВОД по МО'!$IZ68</f>
        <v>228.10300000000001</v>
      </c>
      <c r="I67" s="12"/>
      <c r="J67" s="136"/>
      <c r="K67" s="137">
        <f>'[3]План 2024'!$AL62</f>
        <v>50</v>
      </c>
      <c r="L67" s="45">
        <f>'[3]План 2024'!$AM62</f>
        <v>6455.13</v>
      </c>
      <c r="M67" s="149">
        <f>'[3]План 2024'!$AR62</f>
        <v>0</v>
      </c>
      <c r="N67" s="323">
        <f>'[3]План 2024'!$AS62</f>
        <v>0</v>
      </c>
      <c r="O67" s="56">
        <f t="shared" si="7"/>
        <v>0</v>
      </c>
      <c r="P67" s="56">
        <f t="shared" si="8"/>
        <v>0</v>
      </c>
      <c r="Q67" s="56">
        <f t="shared" si="4"/>
        <v>0</v>
      </c>
      <c r="R67" s="56">
        <f t="shared" si="3"/>
        <v>0</v>
      </c>
      <c r="S67" s="5"/>
      <c r="T67" s="74"/>
      <c r="U67" s="74"/>
      <c r="V67" s="74"/>
      <c r="W67" s="5"/>
      <c r="X67" s="74"/>
      <c r="Y67" s="74"/>
      <c r="Z67" s="74"/>
      <c r="AA67" s="5"/>
      <c r="AB67" s="14"/>
      <c r="AD67" s="58"/>
      <c r="AE67" s="58"/>
    </row>
    <row r="68" spans="1:31" x14ac:dyDescent="0.25">
      <c r="A68" s="160">
        <f>'Скорая медицинская помощь'!A68</f>
        <v>55</v>
      </c>
      <c r="B68" s="61" t="str">
        <f>'Скорая медицинская помощь'!C68</f>
        <v>ООО "БМК"</v>
      </c>
      <c r="C68" s="137">
        <f>'[1]План 2024'!$AL63</f>
        <v>213</v>
      </c>
      <c r="D68" s="45">
        <f>'[1]План 2024'!$AM63</f>
        <v>52169.05</v>
      </c>
      <c r="E68" s="149">
        <f>'[1]План 2024'!$AR63</f>
        <v>0</v>
      </c>
      <c r="F68" s="323">
        <f>'[1]План 2024'!$AS63</f>
        <v>0</v>
      </c>
      <c r="G68" s="12">
        <f>'[2]СВОД по МО'!$IT69</f>
        <v>134</v>
      </c>
      <c r="H68" s="12">
        <f>'[2]СВОД по МО'!$IZ69</f>
        <v>31913.90004</v>
      </c>
      <c r="I68" s="12"/>
      <c r="J68" s="136"/>
      <c r="K68" s="137">
        <f>'[3]План 2024'!$AL63</f>
        <v>245</v>
      </c>
      <c r="L68" s="45">
        <f>'[3]План 2024'!$AM63</f>
        <v>59716.29</v>
      </c>
      <c r="M68" s="149">
        <f>'[3]План 2024'!$AR63</f>
        <v>0</v>
      </c>
      <c r="N68" s="323">
        <f>'[3]План 2024'!$AS63</f>
        <v>0</v>
      </c>
      <c r="O68" s="56">
        <f t="shared" si="7"/>
        <v>32</v>
      </c>
      <c r="P68" s="56">
        <f t="shared" si="8"/>
        <v>7547.239999999998</v>
      </c>
      <c r="Q68" s="56">
        <f t="shared" si="4"/>
        <v>0</v>
      </c>
      <c r="R68" s="56">
        <f t="shared" si="3"/>
        <v>0</v>
      </c>
      <c r="S68" s="5">
        <v>32</v>
      </c>
      <c r="T68" s="74">
        <v>6828.23</v>
      </c>
      <c r="U68" s="74"/>
      <c r="V68" s="74"/>
      <c r="W68" s="5"/>
      <c r="X68" s="74"/>
      <c r="Y68" s="74"/>
      <c r="Z68" s="74"/>
      <c r="AA68" s="5"/>
      <c r="AB68" s="14"/>
      <c r="AD68" s="58"/>
      <c r="AE68" s="58"/>
    </row>
    <row r="69" spans="1:31" x14ac:dyDescent="0.25">
      <c r="A69" s="160">
        <f>'Скорая медицинская помощь'!A69</f>
        <v>56</v>
      </c>
      <c r="B69" s="61" t="str">
        <f>'Скорая медицинская помощь'!C69</f>
        <v>ГБУЗ "КК ПСИХОНЕВРОЛОГИЧЕСКИЙ ДИСПАНСЕР"</v>
      </c>
      <c r="C69" s="137">
        <f>'[1]План 2024'!$AL64</f>
        <v>0</v>
      </c>
      <c r="D69" s="45">
        <f>'[1]План 2024'!$AM64</f>
        <v>0</v>
      </c>
      <c r="E69" s="149">
        <f>'[1]План 2024'!$AR64</f>
        <v>0</v>
      </c>
      <c r="F69" s="323">
        <f>'[1]План 2024'!$AS64</f>
        <v>0</v>
      </c>
      <c r="G69" s="12">
        <f>'[2]СВОД по МО'!$IT70</f>
        <v>0</v>
      </c>
      <c r="H69" s="12">
        <f>'[2]СВОД по МО'!$IZ70</f>
        <v>0</v>
      </c>
      <c r="I69" s="12"/>
      <c r="J69" s="136"/>
      <c r="K69" s="137">
        <f>'[3]План 2024'!$AL64</f>
        <v>0</v>
      </c>
      <c r="L69" s="45">
        <f>'[3]План 2024'!$AM64</f>
        <v>0</v>
      </c>
      <c r="M69" s="149">
        <f>'[3]План 2024'!$AR64</f>
        <v>0</v>
      </c>
      <c r="N69" s="323">
        <f>'[3]План 2024'!$AS64</f>
        <v>0</v>
      </c>
      <c r="O69" s="56">
        <f t="shared" si="7"/>
        <v>0</v>
      </c>
      <c r="P69" s="56">
        <f t="shared" si="8"/>
        <v>0</v>
      </c>
      <c r="Q69" s="56">
        <f t="shared" si="4"/>
        <v>0</v>
      </c>
      <c r="R69" s="56">
        <f t="shared" si="3"/>
        <v>0</v>
      </c>
      <c r="S69" s="5"/>
      <c r="T69" s="74"/>
      <c r="U69" s="74"/>
      <c r="V69" s="74"/>
      <c r="W69" s="5"/>
      <c r="X69" s="74"/>
      <c r="Y69" s="74"/>
      <c r="Z69" s="74"/>
      <c r="AA69" s="5"/>
      <c r="AB69" s="14"/>
      <c r="AD69" s="58"/>
      <c r="AE69" s="58"/>
    </row>
    <row r="70" spans="1:31" x14ac:dyDescent="0.25">
      <c r="A70" s="160">
        <f>'Скорая медицинская помощь'!A70</f>
        <v>57</v>
      </c>
      <c r="B70" s="174" t="str">
        <f>'Скорая медицинская помощь'!C70</f>
        <v>ООО "АФИНА"</v>
      </c>
      <c r="C70" s="137">
        <f>'[1]План 2024'!$AL65</f>
        <v>0</v>
      </c>
      <c r="D70" s="45">
        <f>'[1]План 2024'!$AM65</f>
        <v>0</v>
      </c>
      <c r="E70" s="149">
        <f>'[1]План 2024'!$AR65</f>
        <v>0</v>
      </c>
      <c r="F70" s="323">
        <f>'[1]План 2024'!$AS65</f>
        <v>0</v>
      </c>
      <c r="G70" s="12">
        <f>'[2]СВОД по МО'!$IT$72</f>
        <v>0</v>
      </c>
      <c r="H70" s="12">
        <f>'[2]СВОД по МО'!$IZ$72</f>
        <v>0</v>
      </c>
      <c r="I70" s="12"/>
      <c r="J70" s="136"/>
      <c r="K70" s="137">
        <f>'[3]План 2024'!$AL65</f>
        <v>0</v>
      </c>
      <c r="L70" s="45">
        <f>'[3]План 2024'!$AM65</f>
        <v>0</v>
      </c>
      <c r="M70" s="149">
        <f>'[3]План 2024'!$AR65</f>
        <v>0</v>
      </c>
      <c r="N70" s="323">
        <f>'[3]План 2024'!$AS65</f>
        <v>0</v>
      </c>
      <c r="O70" s="56">
        <f t="shared" ref="O70:O72" si="9">K70-C70</f>
        <v>0</v>
      </c>
      <c r="P70" s="56">
        <f t="shared" ref="P70:P72" si="10">L70-D70</f>
        <v>0</v>
      </c>
      <c r="Q70" s="56">
        <f t="shared" ref="Q70:Q72" si="11">M70-E70</f>
        <v>0</v>
      </c>
      <c r="R70" s="56">
        <f t="shared" ref="R70:R72" si="12">N70-F70</f>
        <v>0</v>
      </c>
      <c r="S70" s="18"/>
      <c r="T70" s="233"/>
      <c r="U70" s="233"/>
      <c r="V70" s="233"/>
      <c r="W70" s="18"/>
      <c r="X70" s="233"/>
      <c r="Y70" s="233"/>
      <c r="Z70" s="233"/>
      <c r="AA70" s="18"/>
      <c r="AB70" s="279"/>
      <c r="AD70" s="58"/>
      <c r="AE70" s="58"/>
    </row>
    <row r="71" spans="1:31" x14ac:dyDescent="0.25">
      <c r="A71" s="160">
        <f>'Скорая медицинская помощь'!A71</f>
        <v>58</v>
      </c>
      <c r="B71" s="174" t="str">
        <f>'Скорая медицинская помощь'!C71</f>
        <v>КГАУ СОЦИАЛЬНОЙ ЗАЩИТЫ "МНОГОПРОФИЛЬНЫЙ ЦЕНТР РЕАБИЛИТАЦИИ"</v>
      </c>
      <c r="C71" s="137">
        <f>'[1]План 2024'!$AL66</f>
        <v>0</v>
      </c>
      <c r="D71" s="45">
        <f>'[1]План 2024'!$AM66</f>
        <v>0</v>
      </c>
      <c r="E71" s="149">
        <f>'[1]План 2024'!$AR66</f>
        <v>0</v>
      </c>
      <c r="F71" s="323">
        <f>'[1]План 2024'!$AS66</f>
        <v>0</v>
      </c>
      <c r="G71" s="12">
        <f>'[2]СВОД по МО'!$IT$73</f>
        <v>0</v>
      </c>
      <c r="H71" s="12">
        <f>'[2]СВОД по МО'!$IZ$73</f>
        <v>0</v>
      </c>
      <c r="I71" s="12"/>
      <c r="J71" s="136"/>
      <c r="K71" s="137">
        <f>'[3]План 2024'!$AL66</f>
        <v>0</v>
      </c>
      <c r="L71" s="45">
        <f>'[3]План 2024'!$AM66</f>
        <v>0</v>
      </c>
      <c r="M71" s="149">
        <f>'[3]План 2024'!$AR66</f>
        <v>0</v>
      </c>
      <c r="N71" s="323">
        <f>'[3]План 2024'!$AS66</f>
        <v>0</v>
      </c>
      <c r="O71" s="56">
        <f t="shared" si="9"/>
        <v>0</v>
      </c>
      <c r="P71" s="56">
        <f t="shared" si="10"/>
        <v>0</v>
      </c>
      <c r="Q71" s="56">
        <f t="shared" si="11"/>
        <v>0</v>
      </c>
      <c r="R71" s="56">
        <f t="shared" si="12"/>
        <v>0</v>
      </c>
      <c r="S71" s="18"/>
      <c r="T71" s="233"/>
      <c r="U71" s="233"/>
      <c r="V71" s="233"/>
      <c r="W71" s="18"/>
      <c r="X71" s="233"/>
      <c r="Y71" s="233"/>
      <c r="Z71" s="233"/>
      <c r="AA71" s="18"/>
      <c r="AB71" s="279"/>
      <c r="AD71" s="58"/>
      <c r="AE71" s="58"/>
    </row>
    <row r="72" spans="1:31" x14ac:dyDescent="0.25">
      <c r="A72" s="160"/>
      <c r="B72" s="172"/>
      <c r="C72" s="149"/>
      <c r="D72" s="148"/>
      <c r="E72" s="148"/>
      <c r="F72" s="148"/>
      <c r="G72" s="148"/>
      <c r="H72" s="148"/>
      <c r="I72" s="148"/>
      <c r="J72" s="324"/>
      <c r="K72" s="137"/>
      <c r="L72" s="45"/>
      <c r="M72" s="149"/>
      <c r="N72" s="323"/>
      <c r="O72" s="56">
        <f t="shared" si="9"/>
        <v>0</v>
      </c>
      <c r="P72" s="56">
        <f t="shared" si="10"/>
        <v>0</v>
      </c>
      <c r="Q72" s="56">
        <f t="shared" si="11"/>
        <v>0</v>
      </c>
      <c r="R72" s="56">
        <f t="shared" si="12"/>
        <v>0</v>
      </c>
      <c r="S72" s="152"/>
      <c r="T72" s="154"/>
      <c r="U72" s="154"/>
      <c r="V72" s="154"/>
      <c r="W72" s="152"/>
      <c r="X72" s="154"/>
      <c r="Y72" s="154"/>
      <c r="Z72" s="154"/>
      <c r="AA72" s="152"/>
      <c r="AB72" s="165"/>
      <c r="AD72" s="58"/>
      <c r="AE72" s="58"/>
    </row>
    <row r="73" spans="1:31" x14ac:dyDescent="0.25">
      <c r="A73" s="161"/>
      <c r="B73" s="167"/>
      <c r="C73" s="168"/>
      <c r="D73" s="76"/>
      <c r="E73" s="76"/>
      <c r="F73" s="76"/>
      <c r="G73" s="76"/>
      <c r="H73" s="76"/>
      <c r="I73" s="76"/>
      <c r="J73" s="76"/>
      <c r="K73" s="168"/>
      <c r="L73" s="327"/>
      <c r="M73" s="168"/>
      <c r="N73" s="327"/>
      <c r="O73" s="4"/>
      <c r="P73" s="3"/>
      <c r="Q73" s="4"/>
      <c r="R73" s="3"/>
      <c r="S73" s="16"/>
      <c r="T73" s="57"/>
      <c r="U73" s="57"/>
      <c r="V73" s="57"/>
      <c r="W73" s="16"/>
      <c r="X73" s="57"/>
      <c r="Y73" s="57"/>
      <c r="Z73" s="57"/>
      <c r="AA73" s="16"/>
      <c r="AB73" s="169"/>
      <c r="AD73" s="58"/>
      <c r="AE73" s="58"/>
    </row>
    <row r="74" spans="1:31" x14ac:dyDescent="0.25">
      <c r="A74" s="20"/>
      <c r="B74" s="21" t="s">
        <v>6</v>
      </c>
      <c r="C74" s="62">
        <f t="shared" ref="C74:AB74" si="13">SUM(C14:C73)</f>
        <v>20390</v>
      </c>
      <c r="D74" s="22">
        <f t="shared" si="13"/>
        <v>2110214.66</v>
      </c>
      <c r="E74" s="62">
        <f t="shared" si="13"/>
        <v>1834</v>
      </c>
      <c r="F74" s="22">
        <f t="shared" si="13"/>
        <v>180906.68</v>
      </c>
      <c r="G74" s="22">
        <f t="shared" si="13"/>
        <v>10855</v>
      </c>
      <c r="H74" s="22">
        <f t="shared" si="13"/>
        <v>1038082.54628</v>
      </c>
      <c r="I74" s="62">
        <f t="shared" si="13"/>
        <v>923</v>
      </c>
      <c r="J74" s="22">
        <f t="shared" si="13"/>
        <v>89266.999330000006</v>
      </c>
      <c r="K74" s="23">
        <f t="shared" si="13"/>
        <v>20474</v>
      </c>
      <c r="L74" s="46">
        <f t="shared" si="13"/>
        <v>2154760.83</v>
      </c>
      <c r="M74" s="23">
        <f t="shared" si="13"/>
        <v>1834</v>
      </c>
      <c r="N74" s="46">
        <f t="shared" si="13"/>
        <v>180906.68</v>
      </c>
      <c r="O74" s="25">
        <f t="shared" si="13"/>
        <v>84</v>
      </c>
      <c r="P74" s="63">
        <f t="shared" si="13"/>
        <v>44546.169999999991</v>
      </c>
      <c r="Q74" s="25">
        <f t="shared" si="13"/>
        <v>0</v>
      </c>
      <c r="R74" s="63">
        <f t="shared" si="13"/>
        <v>3.637978807091713E-12</v>
      </c>
      <c r="S74" s="26">
        <f t="shared" si="13"/>
        <v>43</v>
      </c>
      <c r="T74" s="64">
        <f t="shared" si="13"/>
        <v>-52656.260000000009</v>
      </c>
      <c r="U74" s="26">
        <f t="shared" si="13"/>
        <v>0</v>
      </c>
      <c r="V74" s="64">
        <f t="shared" si="13"/>
        <v>0</v>
      </c>
      <c r="W74" s="26">
        <f t="shared" si="13"/>
        <v>-501</v>
      </c>
      <c r="X74" s="64">
        <f t="shared" si="13"/>
        <v>-19845.330000000002</v>
      </c>
      <c r="Y74" s="26">
        <f t="shared" si="13"/>
        <v>0</v>
      </c>
      <c r="Z74" s="64">
        <f t="shared" si="13"/>
        <v>0</v>
      </c>
      <c r="AA74" s="26">
        <f t="shared" si="13"/>
        <v>0</v>
      </c>
      <c r="AB74" s="65">
        <f t="shared" si="13"/>
        <v>0</v>
      </c>
    </row>
    <row r="75" spans="1:31" x14ac:dyDescent="0.25">
      <c r="T75" s="36"/>
      <c r="U75" s="36"/>
      <c r="V75" s="36"/>
      <c r="X75" s="36"/>
      <c r="Y75" s="36"/>
      <c r="Z75" s="36"/>
    </row>
    <row r="76" spans="1:31" ht="15" customHeight="1" x14ac:dyDescent="0.25">
      <c r="A76" s="391" t="s">
        <v>17</v>
      </c>
      <c r="B76" s="393"/>
      <c r="C76" s="28">
        <f>[1]СВОД!$G$59</f>
        <v>22660</v>
      </c>
      <c r="D76" s="40">
        <f>[1]СВОД!$H$59</f>
        <v>2192760.83</v>
      </c>
      <c r="E76" s="28">
        <f>[3]СВОД!$G$62</f>
        <v>1965</v>
      </c>
      <c r="F76" s="40">
        <f>[1]СВОД!$H$61</f>
        <v>725750.65</v>
      </c>
      <c r="G76" s="66"/>
      <c r="H76" s="66"/>
      <c r="I76" s="66"/>
      <c r="J76" s="66"/>
      <c r="K76" s="28">
        <f>[3]СВОД!$G$59</f>
        <v>22660</v>
      </c>
      <c r="L76" s="40">
        <f>[3]СВОД!$H$59</f>
        <v>2192760.83</v>
      </c>
      <c r="M76" s="40">
        <f>[1]СВОД!$G$61</f>
        <v>3220</v>
      </c>
      <c r="N76" s="40">
        <f>[1]СВОД!$H$61</f>
        <v>725750.65</v>
      </c>
      <c r="O76" s="28">
        <f>K76-C76</f>
        <v>0</v>
      </c>
      <c r="P76" s="48">
        <f>L76-D76</f>
        <v>0</v>
      </c>
      <c r="Q76" s="205"/>
      <c r="R76" s="205"/>
      <c r="T76" s="36"/>
      <c r="U76" s="36"/>
      <c r="V76" s="36"/>
      <c r="AA76" s="36"/>
    </row>
    <row r="77" spans="1:31" ht="15" customHeight="1" x14ac:dyDescent="0.25">
      <c r="A77" s="29" t="s">
        <v>44</v>
      </c>
      <c r="B77" s="30"/>
      <c r="C77" s="31"/>
      <c r="D77" s="41"/>
      <c r="E77" s="41"/>
      <c r="F77" s="41"/>
      <c r="G77" s="67"/>
      <c r="H77" s="67"/>
      <c r="I77" s="67"/>
      <c r="J77" s="67"/>
      <c r="K77" s="31"/>
      <c r="L77" s="41"/>
      <c r="M77" s="41"/>
      <c r="N77" s="41"/>
      <c r="O77" s="31"/>
      <c r="P77" s="68"/>
      <c r="Q77" s="205"/>
      <c r="R77" s="205"/>
      <c r="AA77" s="36"/>
    </row>
    <row r="78" spans="1:31" ht="15" customHeight="1" x14ac:dyDescent="0.25">
      <c r="A78" s="359" t="s">
        <v>8</v>
      </c>
      <c r="B78" s="361"/>
      <c r="C78" s="39">
        <f>[1]СВОД!$I$59</f>
        <v>2176</v>
      </c>
      <c r="D78" s="42">
        <f>[1]СВОД!$J$59</f>
        <v>58000</v>
      </c>
      <c r="E78" s="39">
        <f>[1]СВОД!$I$61</f>
        <v>258</v>
      </c>
      <c r="F78" s="42">
        <f>[1]СВОД!$J$61</f>
        <v>19936.29</v>
      </c>
      <c r="G78" s="33"/>
      <c r="H78" s="33"/>
      <c r="I78" s="33"/>
      <c r="J78" s="33"/>
      <c r="K78" s="39">
        <f>[3]СВОД!$I$59</f>
        <v>2186</v>
      </c>
      <c r="L78" s="42">
        <f>[3]СВОД!$J$59</f>
        <v>38000</v>
      </c>
      <c r="M78" s="42">
        <f>[1]СВОД!$I$61</f>
        <v>258</v>
      </c>
      <c r="N78" s="42">
        <f>[1]СВОД!$J$61</f>
        <v>19936.29</v>
      </c>
      <c r="O78" s="33">
        <f t="shared" ref="O78:P81" si="14">K78-C78</f>
        <v>10</v>
      </c>
      <c r="P78" s="123">
        <f t="shared" si="14"/>
        <v>-20000</v>
      </c>
      <c r="Q78" s="206"/>
      <c r="R78" s="206"/>
      <c r="X78" s="36"/>
    </row>
    <row r="79" spans="1:31" ht="48.75" customHeight="1" x14ac:dyDescent="0.25">
      <c r="A79" s="359" t="s">
        <v>9</v>
      </c>
      <c r="B79" s="361"/>
      <c r="C79" s="33">
        <f>C76-C78</f>
        <v>20484</v>
      </c>
      <c r="D79" s="42">
        <f>D76-D78</f>
        <v>2134760.83</v>
      </c>
      <c r="E79" s="42"/>
      <c r="F79" s="42"/>
      <c r="G79" s="33"/>
      <c r="H79" s="33"/>
      <c r="I79" s="33"/>
      <c r="J79" s="33"/>
      <c r="K79" s="39">
        <f>K76-K78</f>
        <v>20474</v>
      </c>
      <c r="L79" s="42">
        <f>L76-L78</f>
        <v>2154760.83</v>
      </c>
      <c r="M79" s="42"/>
      <c r="N79" s="42"/>
      <c r="O79" s="33">
        <f t="shared" si="14"/>
        <v>-10</v>
      </c>
      <c r="P79" s="123">
        <f t="shared" si="14"/>
        <v>20000</v>
      </c>
      <c r="Q79" s="207"/>
      <c r="R79" s="207"/>
    </row>
    <row r="80" spans="1:31" ht="42.75" customHeight="1" x14ac:dyDescent="0.25">
      <c r="A80" s="362" t="s">
        <v>10</v>
      </c>
      <c r="B80" s="364"/>
      <c r="C80" s="34"/>
      <c r="D80" s="43"/>
      <c r="E80" s="43"/>
      <c r="F80" s="43"/>
      <c r="G80" s="34"/>
      <c r="H80" s="34"/>
      <c r="I80" s="34"/>
      <c r="J80" s="34"/>
      <c r="K80" s="34"/>
      <c r="L80" s="43"/>
      <c r="M80" s="43"/>
      <c r="N80" s="43"/>
      <c r="O80" s="34">
        <f t="shared" si="14"/>
        <v>0</v>
      </c>
      <c r="P80" s="51">
        <f t="shared" si="14"/>
        <v>0</v>
      </c>
      <c r="Q80" s="206"/>
      <c r="R80" s="206"/>
    </row>
    <row r="81" spans="1:18" ht="15" customHeight="1" x14ac:dyDescent="0.25">
      <c r="A81" s="365" t="s">
        <v>50</v>
      </c>
      <c r="B81" s="367"/>
      <c r="C81" s="35">
        <f>C79+C80</f>
        <v>20484</v>
      </c>
      <c r="D81" s="44">
        <f>D79+D80</f>
        <v>2134760.83</v>
      </c>
      <c r="E81" s="44"/>
      <c r="F81" s="44"/>
      <c r="G81" s="35"/>
      <c r="H81" s="35"/>
      <c r="I81" s="35"/>
      <c r="J81" s="35"/>
      <c r="K81" s="35">
        <f>K79+K80</f>
        <v>20474</v>
      </c>
      <c r="L81" s="44">
        <f>L79+L80</f>
        <v>2154760.83</v>
      </c>
      <c r="M81" s="44"/>
      <c r="N81" s="44"/>
      <c r="O81" s="35">
        <f t="shared" si="14"/>
        <v>-10</v>
      </c>
      <c r="P81" s="234">
        <f>L81-D81</f>
        <v>20000</v>
      </c>
      <c r="Q81" s="208"/>
      <c r="R81" s="208"/>
    </row>
    <row r="82" spans="1:18" x14ac:dyDescent="0.25">
      <c r="G82" s="36"/>
      <c r="H82" s="36"/>
      <c r="I82" s="36"/>
      <c r="J82" s="36"/>
    </row>
    <row r="84" spans="1:18" ht="13.5" customHeight="1" x14ac:dyDescent="0.25"/>
  </sheetData>
  <autoFilter ref="A13:AF74" xr:uid="{D7A29706-01CF-4B23-95E2-1ED4A7523BE1}"/>
  <mergeCells count="21">
    <mergeCell ref="A81:B81"/>
    <mergeCell ref="K12:L12"/>
    <mergeCell ref="A79:B79"/>
    <mergeCell ref="A80:B80"/>
    <mergeCell ref="G12:H12"/>
    <mergeCell ref="E12:F12"/>
    <mergeCell ref="I12:J12"/>
    <mergeCell ref="O12:P12"/>
    <mergeCell ref="C8:AB11"/>
    <mergeCell ref="C12:D12"/>
    <mergeCell ref="A76:B76"/>
    <mergeCell ref="A78:B78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</mergeCells>
  <pageMargins left="0.7" right="0.7" top="0.75" bottom="0.75" header="0.3" footer="0.3"/>
  <pageSetup paperSize="9" scale="2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3"/>
  <sheetViews>
    <sheetView tabSelected="1" zoomScale="80" zoomScaleNormal="80" zoomScaleSheetLayoutView="80" workbookViewId="0">
      <pane xSplit="2" ySplit="12" topLeftCell="C13" activePane="bottomRight" state="frozen"/>
      <selection activeCell="F37" sqref="F37"/>
      <selection pane="topRight" activeCell="F37" sqref="F37"/>
      <selection pane="bottomLeft" activeCell="F37" sqref="F37"/>
      <selection pane="bottomRight" activeCell="J18" sqref="J18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52" t="s">
        <v>26</v>
      </c>
      <c r="AD1" s="252"/>
      <c r="AP1" s="252" t="s">
        <v>26</v>
      </c>
    </row>
    <row r="2" spans="1:44" ht="12.75" customHeight="1" x14ac:dyDescent="0.25">
      <c r="Z2" s="252" t="s">
        <v>27</v>
      </c>
      <c r="AD2" s="252"/>
      <c r="AP2" s="252" t="s">
        <v>27</v>
      </c>
    </row>
    <row r="3" spans="1:44" x14ac:dyDescent="0.25">
      <c r="Z3" s="252" t="s">
        <v>28</v>
      </c>
      <c r="AD3" s="252"/>
      <c r="AP3" s="252" t="s">
        <v>28</v>
      </c>
    </row>
    <row r="4" spans="1:44" x14ac:dyDescent="0.25">
      <c r="Z4" s="252" t="str">
        <f>'Скорая медицинская помощь'!$Q$4</f>
        <v>страхованию от 18.09.2024 года № 6/2024</v>
      </c>
      <c r="AD4" s="252"/>
      <c r="AP4" s="252" t="str">
        <f>'Скорая медицинская помощь'!$Q$4</f>
        <v>страхованию от 18.09.2024 года № 6/2024</v>
      </c>
    </row>
    <row r="6" spans="1:44" x14ac:dyDescent="0.25">
      <c r="B6" s="7"/>
      <c r="C6" s="446" t="s">
        <v>53</v>
      </c>
      <c r="D6" s="446"/>
      <c r="E6" s="446"/>
      <c r="F6" s="446"/>
      <c r="G6" s="446"/>
      <c r="H6" s="446"/>
      <c r="I6" s="446"/>
      <c r="J6" s="446"/>
      <c r="K6" s="446"/>
      <c r="L6" s="446"/>
      <c r="M6" s="446"/>
      <c r="N6" s="446"/>
      <c r="O6" s="446"/>
      <c r="P6" s="446"/>
      <c r="Q6" s="446"/>
      <c r="R6" s="446"/>
      <c r="S6" s="446"/>
      <c r="T6" s="446"/>
      <c r="U6" s="446"/>
      <c r="V6" s="446"/>
      <c r="W6" s="446"/>
      <c r="X6" s="446"/>
      <c r="Y6" s="446"/>
      <c r="Z6" s="446"/>
      <c r="AA6" s="446"/>
      <c r="AB6" s="446"/>
      <c r="AC6" s="446"/>
      <c r="AD6" s="446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0"/>
    </row>
    <row r="7" spans="1:44" ht="12.6" customHeight="1" x14ac:dyDescent="0.25"/>
    <row r="8" spans="1:44" ht="12.75" customHeight="1" x14ac:dyDescent="0.25">
      <c r="A8" s="438" t="s">
        <v>0</v>
      </c>
      <c r="B8" s="441" t="s">
        <v>1</v>
      </c>
      <c r="C8" s="410" t="s">
        <v>29</v>
      </c>
      <c r="D8" s="411"/>
      <c r="E8" s="411"/>
      <c r="F8" s="443"/>
      <c r="G8" s="451" t="s">
        <v>2</v>
      </c>
      <c r="H8" s="411"/>
      <c r="I8" s="411"/>
      <c r="J8" s="411"/>
      <c r="K8" s="411"/>
      <c r="L8" s="411"/>
      <c r="M8" s="411"/>
      <c r="N8" s="411"/>
      <c r="O8" s="411"/>
      <c r="P8" s="411"/>
      <c r="Q8" s="411"/>
      <c r="R8" s="411"/>
      <c r="S8" s="411"/>
      <c r="T8" s="411"/>
      <c r="U8" s="411"/>
      <c r="V8" s="411"/>
      <c r="W8" s="411"/>
      <c r="X8" s="411"/>
      <c r="Y8" s="411"/>
      <c r="Z8" s="411"/>
      <c r="AA8" s="411"/>
      <c r="AB8" s="411"/>
      <c r="AC8" s="411"/>
      <c r="AD8" s="441"/>
      <c r="AE8" s="410" t="s">
        <v>30</v>
      </c>
      <c r="AF8" s="411"/>
      <c r="AG8" s="411"/>
      <c r="AH8" s="411"/>
      <c r="AI8" s="411" t="s">
        <v>31</v>
      </c>
      <c r="AJ8" s="411"/>
      <c r="AK8" s="411"/>
      <c r="AL8" s="443"/>
      <c r="AM8" s="451" t="s">
        <v>32</v>
      </c>
      <c r="AN8" s="411"/>
      <c r="AO8" s="411"/>
      <c r="AP8" s="443"/>
      <c r="AQ8" s="235"/>
    </row>
    <row r="9" spans="1:44" ht="13.5" customHeight="1" x14ac:dyDescent="0.25">
      <c r="A9" s="439"/>
      <c r="B9" s="437"/>
      <c r="C9" s="444"/>
      <c r="D9" s="436"/>
      <c r="E9" s="436"/>
      <c r="F9" s="445"/>
      <c r="G9" s="452" t="s">
        <v>33</v>
      </c>
      <c r="H9" s="436"/>
      <c r="I9" s="436"/>
      <c r="J9" s="436"/>
      <c r="K9" s="436" t="s">
        <v>34</v>
      </c>
      <c r="L9" s="436"/>
      <c r="M9" s="436"/>
      <c r="N9" s="436"/>
      <c r="O9" s="436" t="s">
        <v>46</v>
      </c>
      <c r="P9" s="436"/>
      <c r="Q9" s="436"/>
      <c r="R9" s="436"/>
      <c r="S9" s="436" t="s">
        <v>35</v>
      </c>
      <c r="T9" s="436"/>
      <c r="U9" s="436"/>
      <c r="V9" s="436"/>
      <c r="W9" s="436" t="s">
        <v>36</v>
      </c>
      <c r="X9" s="436"/>
      <c r="Y9" s="436"/>
      <c r="Z9" s="436"/>
      <c r="AA9" s="436" t="s">
        <v>37</v>
      </c>
      <c r="AB9" s="436"/>
      <c r="AC9" s="436"/>
      <c r="AD9" s="437"/>
      <c r="AE9" s="444"/>
      <c r="AF9" s="436"/>
      <c r="AG9" s="436"/>
      <c r="AH9" s="436"/>
      <c r="AI9" s="436" t="s">
        <v>38</v>
      </c>
      <c r="AJ9" s="436"/>
      <c r="AK9" s="436"/>
      <c r="AL9" s="445"/>
      <c r="AM9" s="452" t="s">
        <v>39</v>
      </c>
      <c r="AN9" s="436"/>
      <c r="AO9" s="436"/>
      <c r="AP9" s="445"/>
      <c r="AQ9" s="235"/>
    </row>
    <row r="10" spans="1:44" ht="12" customHeight="1" x14ac:dyDescent="0.25">
      <c r="A10" s="439"/>
      <c r="B10" s="437"/>
      <c r="C10" s="444"/>
      <c r="D10" s="436"/>
      <c r="E10" s="436"/>
      <c r="F10" s="445"/>
      <c r="G10" s="452"/>
      <c r="H10" s="436"/>
      <c r="I10" s="436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  <c r="W10" s="436"/>
      <c r="X10" s="436"/>
      <c r="Y10" s="436"/>
      <c r="Z10" s="436"/>
      <c r="AA10" s="436"/>
      <c r="AB10" s="436"/>
      <c r="AC10" s="436"/>
      <c r="AD10" s="437"/>
      <c r="AE10" s="444"/>
      <c r="AF10" s="436"/>
      <c r="AG10" s="436"/>
      <c r="AH10" s="436"/>
      <c r="AI10" s="436"/>
      <c r="AJ10" s="436"/>
      <c r="AK10" s="436"/>
      <c r="AL10" s="445"/>
      <c r="AM10" s="452"/>
      <c r="AN10" s="436"/>
      <c r="AO10" s="436"/>
      <c r="AP10" s="445"/>
      <c r="AQ10" s="235"/>
    </row>
    <row r="11" spans="1:44" ht="18.75" customHeight="1" x14ac:dyDescent="0.25">
      <c r="A11" s="439"/>
      <c r="B11" s="437"/>
      <c r="C11" s="444"/>
      <c r="D11" s="436"/>
      <c r="E11" s="436"/>
      <c r="F11" s="445"/>
      <c r="G11" s="452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6"/>
      <c r="AC11" s="436"/>
      <c r="AD11" s="437"/>
      <c r="AE11" s="444"/>
      <c r="AF11" s="436"/>
      <c r="AG11" s="436"/>
      <c r="AH11" s="436"/>
      <c r="AI11" s="436"/>
      <c r="AJ11" s="436"/>
      <c r="AK11" s="436"/>
      <c r="AL11" s="445"/>
      <c r="AM11" s="452"/>
      <c r="AN11" s="436"/>
      <c r="AO11" s="436"/>
      <c r="AP11" s="445"/>
      <c r="AQ11" s="235"/>
    </row>
    <row r="12" spans="1:44" s="8" customFormat="1" ht="108" customHeight="1" x14ac:dyDescent="0.25">
      <c r="A12" s="440"/>
      <c r="B12" s="442"/>
      <c r="C12" s="183" t="str">
        <f>Поликлиника!$D$12</f>
        <v>Утвержденное плановое задание в соответствии с заседанием Комиссии 5/2024</v>
      </c>
      <c r="D12" s="184" t="str">
        <f>Поликлиника!$J$12</f>
        <v>Проект планового задания для заседания Комиссии 6/2024</v>
      </c>
      <c r="E12" s="185" t="s">
        <v>3</v>
      </c>
      <c r="F12" s="253" t="s">
        <v>40</v>
      </c>
      <c r="G12" s="237" t="str">
        <f>Поликлиника!$D$12</f>
        <v>Утвержденное плановое задание в соответствии с заседанием Комиссии 5/2024</v>
      </c>
      <c r="H12" s="184" t="str">
        <f>Поликлиника!$J$12</f>
        <v>Проект планового задания для заседания Комиссии 6/2024</v>
      </c>
      <c r="I12" s="185" t="s">
        <v>4</v>
      </c>
      <c r="J12" s="184" t="s">
        <v>40</v>
      </c>
      <c r="K12" s="184" t="str">
        <f>C12</f>
        <v>Утвержденное плановое задание в соответствии с заседанием Комиссии 5/2024</v>
      </c>
      <c r="L12" s="184" t="str">
        <f>D12</f>
        <v>Проект планового задания для заседания Комиссии 6/2024</v>
      </c>
      <c r="M12" s="185" t="s">
        <v>4</v>
      </c>
      <c r="N12" s="184" t="s">
        <v>40</v>
      </c>
      <c r="O12" s="184" t="str">
        <f>G12</f>
        <v>Утвержденное плановое задание в соответствии с заседанием Комиссии 5/2024</v>
      </c>
      <c r="P12" s="184" t="str">
        <f>H12</f>
        <v>Проект планового задания для заседания Комиссии 6/2024</v>
      </c>
      <c r="Q12" s="185" t="s">
        <v>4</v>
      </c>
      <c r="R12" s="184" t="s">
        <v>40</v>
      </c>
      <c r="S12" s="184" t="str">
        <f>G12</f>
        <v>Утвержденное плановое задание в соответствии с заседанием Комиссии 5/2024</v>
      </c>
      <c r="T12" s="184" t="str">
        <f>H12</f>
        <v>Проект планового задания для заседания Комиссии 6/2024</v>
      </c>
      <c r="U12" s="185" t="s">
        <v>4</v>
      </c>
      <c r="V12" s="184" t="s">
        <v>40</v>
      </c>
      <c r="W12" s="184" t="str">
        <f>S12</f>
        <v>Утвержденное плановое задание в соответствии с заседанием Комиссии 5/2024</v>
      </c>
      <c r="X12" s="184" t="str">
        <f>T12</f>
        <v>Проект планового задания для заседания Комиссии 6/2024</v>
      </c>
      <c r="Y12" s="185" t="s">
        <v>4</v>
      </c>
      <c r="Z12" s="184" t="s">
        <v>40</v>
      </c>
      <c r="AA12" s="184" t="str">
        <f>W12</f>
        <v>Утвержденное плановое задание в соответствии с заседанием Комиссии 5/2024</v>
      </c>
      <c r="AB12" s="184" t="str">
        <f>X12</f>
        <v>Проект планового задания для заседания Комиссии 6/2024</v>
      </c>
      <c r="AC12" s="185" t="s">
        <v>4</v>
      </c>
      <c r="AD12" s="236" t="s">
        <v>40</v>
      </c>
      <c r="AE12" s="183" t="str">
        <f>AA12</f>
        <v>Утвержденное плановое задание в соответствии с заседанием Комиссии 5/2024</v>
      </c>
      <c r="AF12" s="184" t="str">
        <f>AB12</f>
        <v>Проект планового задания для заседания Комиссии 6/2024</v>
      </c>
      <c r="AG12" s="185" t="s">
        <v>4</v>
      </c>
      <c r="AH12" s="184" t="s">
        <v>40</v>
      </c>
      <c r="AI12" s="184" t="str">
        <f>AE12</f>
        <v>Утвержденное плановое задание в соответствии с заседанием Комиссии 5/2024</v>
      </c>
      <c r="AJ12" s="184" t="str">
        <f>AF12</f>
        <v>Проект планового задания для заседания Комиссии 6/2024</v>
      </c>
      <c r="AK12" s="185" t="s">
        <v>4</v>
      </c>
      <c r="AL12" s="253" t="s">
        <v>40</v>
      </c>
      <c r="AM12" s="237" t="str">
        <f>AE12</f>
        <v>Утвержденное плановое задание в соответствии с заседанием Комиссии 5/2024</v>
      </c>
      <c r="AN12" s="184" t="str">
        <f>AF12</f>
        <v>Проект планового задания для заседания Комиссии 6/2024</v>
      </c>
      <c r="AO12" s="185" t="s">
        <v>4</v>
      </c>
      <c r="AP12" s="253" t="s">
        <v>40</v>
      </c>
      <c r="AQ12" s="254"/>
    </row>
    <row r="13" spans="1:44" x14ac:dyDescent="0.25">
      <c r="A13" s="255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47">
        <f>'Скорая медицинская помощь'!D14</f>
        <v>0</v>
      </c>
      <c r="D13" s="149">
        <f>'Скорая медицинская помощь'!H14</f>
        <v>0</v>
      </c>
      <c r="E13" s="150">
        <f>D13-C13</f>
        <v>0</v>
      </c>
      <c r="F13" s="153">
        <f>'Скорая медицинская помощь'!L14</f>
        <v>0</v>
      </c>
      <c r="G13" s="147">
        <f>Поликлиника!D14</f>
        <v>0</v>
      </c>
      <c r="H13" s="149">
        <f>Поликлиника!J14</f>
        <v>0</v>
      </c>
      <c r="I13" s="150">
        <f>H13-G13</f>
        <v>0</v>
      </c>
      <c r="J13" s="149">
        <f>Поликлиника!S14</f>
        <v>0</v>
      </c>
      <c r="K13" s="149">
        <f>Поликлиника!AB14</f>
        <v>14396</v>
      </c>
      <c r="L13" s="149">
        <f>Поликлиника!AF14</f>
        <v>14396</v>
      </c>
      <c r="M13" s="150">
        <f>L13-K13</f>
        <v>0</v>
      </c>
      <c r="N13" s="149">
        <f>Поликлиника!AJ14</f>
        <v>-552</v>
      </c>
      <c r="O13" s="149">
        <f>Поликлиника!AR14</f>
        <v>0</v>
      </c>
      <c r="P13" s="149">
        <f>Поликлиника!AV14</f>
        <v>0</v>
      </c>
      <c r="Q13" s="150">
        <f>P13-O13</f>
        <v>0</v>
      </c>
      <c r="R13" s="149">
        <f>Поликлиника!AZ14</f>
        <v>0</v>
      </c>
      <c r="S13" s="152">
        <f>Поликлиника!BH14</f>
        <v>8306</v>
      </c>
      <c r="T13" s="152">
        <f>Поликлиника!BL14</f>
        <v>7992</v>
      </c>
      <c r="U13" s="150">
        <f>T13-S13</f>
        <v>-314</v>
      </c>
      <c r="V13" s="152">
        <f>Поликлиника!BP14</f>
        <v>-884</v>
      </c>
      <c r="W13" s="149">
        <f>Поликлиника!BX14</f>
        <v>2805</v>
      </c>
      <c r="X13" s="149">
        <f>Поликлиника!CB14</f>
        <v>2178</v>
      </c>
      <c r="Y13" s="150">
        <f>X13-W13</f>
        <v>-627</v>
      </c>
      <c r="Z13" s="149">
        <f>Поликлиника!CF14</f>
        <v>-627</v>
      </c>
      <c r="AA13" s="152">
        <f>Поликлиника!CO14</f>
        <v>8394</v>
      </c>
      <c r="AB13" s="152">
        <f>Поликлиника!CS14</f>
        <v>7703</v>
      </c>
      <c r="AC13" s="150">
        <f>AB13-AA13</f>
        <v>-691</v>
      </c>
      <c r="AD13" s="238">
        <f>Поликлиника!CW14</f>
        <v>-569</v>
      </c>
      <c r="AE13" s="239">
        <f>'Круглосуточный стационар'!C14</f>
        <v>12551</v>
      </c>
      <c r="AF13" s="240">
        <f>'Круглосуточный стационар'!G14</f>
        <v>12551</v>
      </c>
      <c r="AG13" s="150">
        <f>AF13-AE13</f>
        <v>0</v>
      </c>
      <c r="AH13" s="240">
        <f>'Круглосуточный стационар'!K14</f>
        <v>65</v>
      </c>
      <c r="AI13" s="240">
        <f>'Круглосуточный стационар'!S14</f>
        <v>321</v>
      </c>
      <c r="AJ13" s="240">
        <f>'Круглосуточный стационар'!W14</f>
        <v>316</v>
      </c>
      <c r="AK13" s="150">
        <f>AJ13-AI13</f>
        <v>-5</v>
      </c>
      <c r="AL13" s="241">
        <f>'Круглосуточный стационар'!AA14</f>
        <v>-5</v>
      </c>
      <c r="AM13" s="242">
        <f>'Дневной стационар'!C14</f>
        <v>1296</v>
      </c>
      <c r="AN13" s="149">
        <f>'Дневной стационар'!K14</f>
        <v>1296</v>
      </c>
      <c r="AO13" s="150">
        <f>AN13-AM13</f>
        <v>0</v>
      </c>
      <c r="AP13" s="243">
        <f>'Дневной стационар'!S14</f>
        <v>-166</v>
      </c>
      <c r="AR13" s="15"/>
    </row>
    <row r="14" spans="1:44" x14ac:dyDescent="0.25">
      <c r="A14" s="160">
        <f>'Скорая медицинская помощь'!A15</f>
        <v>2</v>
      </c>
      <c r="B14" s="10" t="str">
        <f>'Скорая медицинская помощь'!C15</f>
        <v>ГБУЗ ККДБ</v>
      </c>
      <c r="C14" s="147">
        <f>'Скорая медицинская помощь'!D15</f>
        <v>0</v>
      </c>
      <c r="D14" s="149">
        <f>'Скорая медицинская помощь'!H15</f>
        <v>0</v>
      </c>
      <c r="E14" s="150">
        <f t="shared" ref="E14:E69" si="0">D14-C14</f>
        <v>0</v>
      </c>
      <c r="F14" s="153">
        <f>'Скорая медицинская помощь'!L15</f>
        <v>0</v>
      </c>
      <c r="G14" s="147">
        <f>Поликлиника!D15</f>
        <v>0</v>
      </c>
      <c r="H14" s="149">
        <f>Поликлиника!J15</f>
        <v>0</v>
      </c>
      <c r="I14" s="150">
        <f t="shared" ref="I14:I69" si="1">H14-G14</f>
        <v>0</v>
      </c>
      <c r="J14" s="149">
        <f>Поликлиника!S15</f>
        <v>0</v>
      </c>
      <c r="K14" s="149">
        <f>Поликлиника!AB15</f>
        <v>5300</v>
      </c>
      <c r="L14" s="149">
        <f>Поликлиника!AF15</f>
        <v>6400</v>
      </c>
      <c r="M14" s="150">
        <f t="shared" ref="M14:M69" si="2">L14-K14</f>
        <v>1100</v>
      </c>
      <c r="N14" s="149">
        <f>Поликлиника!AJ15</f>
        <v>1100</v>
      </c>
      <c r="O14" s="149">
        <f>Поликлиника!AR15</f>
        <v>0</v>
      </c>
      <c r="P14" s="149">
        <f>Поликлиника!AV15</f>
        <v>0</v>
      </c>
      <c r="Q14" s="150">
        <f t="shared" ref="Q14:Q69" si="3">P14-O14</f>
        <v>0</v>
      </c>
      <c r="R14" s="149">
        <f>Поликлиника!AZ15</f>
        <v>0</v>
      </c>
      <c r="S14" s="152">
        <f>Поликлиника!BH15</f>
        <v>4000</v>
      </c>
      <c r="T14" s="152">
        <f>Поликлиника!BL15</f>
        <v>4500</v>
      </c>
      <c r="U14" s="150">
        <f t="shared" ref="U14:U69" si="4">T14-S14</f>
        <v>500</v>
      </c>
      <c r="V14" s="152">
        <f>Поликлиника!BP15</f>
        <v>500</v>
      </c>
      <c r="W14" s="149">
        <f>Поликлиника!BX15</f>
        <v>2169</v>
      </c>
      <c r="X14" s="149">
        <f>Поликлиника!CB15</f>
        <v>2169</v>
      </c>
      <c r="Y14" s="150">
        <f t="shared" ref="Y14:Y69" si="5">X14-W14</f>
        <v>0</v>
      </c>
      <c r="Z14" s="149">
        <f>Поликлиника!CF15</f>
        <v>0</v>
      </c>
      <c r="AA14" s="152">
        <f>Поликлиника!CO15</f>
        <v>2625</v>
      </c>
      <c r="AB14" s="152">
        <f>Поликлиника!CS15</f>
        <v>1460</v>
      </c>
      <c r="AC14" s="150">
        <f t="shared" ref="AC14:AC69" si="6">AB14-AA14</f>
        <v>-1165</v>
      </c>
      <c r="AD14" s="238">
        <f>Поликлиника!CW15</f>
        <v>2302</v>
      </c>
      <c r="AE14" s="239">
        <f>'Круглосуточный стационар'!C15</f>
        <v>3484</v>
      </c>
      <c r="AF14" s="240">
        <f>'Круглосуточный стационар'!G15</f>
        <v>3801</v>
      </c>
      <c r="AG14" s="150">
        <f t="shared" ref="AG14:AG69" si="7">AF14-AE14</f>
        <v>317</v>
      </c>
      <c r="AH14" s="240">
        <f>'Круглосуточный стационар'!K15</f>
        <v>416</v>
      </c>
      <c r="AI14" s="240">
        <f>'Круглосуточный стационар'!S15</f>
        <v>19</v>
      </c>
      <c r="AJ14" s="240">
        <f>'Круглосуточный стационар'!W15</f>
        <v>18</v>
      </c>
      <c r="AK14" s="150">
        <f t="shared" ref="AK14:AK69" si="8">AJ14-AI14</f>
        <v>-1</v>
      </c>
      <c r="AL14" s="241">
        <f>'Круглосуточный стационар'!AA15</f>
        <v>-1</v>
      </c>
      <c r="AM14" s="242">
        <f>'Дневной стационар'!C15</f>
        <v>976</v>
      </c>
      <c r="AN14" s="149">
        <f>'Дневной стационар'!K15</f>
        <v>976</v>
      </c>
      <c r="AO14" s="150">
        <f t="shared" ref="AO14:AO69" si="9">AN14-AM14</f>
        <v>0</v>
      </c>
      <c r="AP14" s="243">
        <f>'Дневной стационар'!S15</f>
        <v>0</v>
      </c>
      <c r="AR14" s="15"/>
    </row>
    <row r="15" spans="1:44" x14ac:dyDescent="0.25">
      <c r="A15" s="160">
        <f>'Скорая медицинская помощь'!A16</f>
        <v>3</v>
      </c>
      <c r="B15" s="10" t="str">
        <f>'Скорая медицинская помощь'!C16</f>
        <v>ГБУЗ ККСП</v>
      </c>
      <c r="C15" s="147">
        <f>'Скорая медицинская помощь'!D16</f>
        <v>0</v>
      </c>
      <c r="D15" s="149">
        <f>'Скорая медицинская помощь'!H16</f>
        <v>0</v>
      </c>
      <c r="E15" s="150">
        <f t="shared" si="0"/>
        <v>0</v>
      </c>
      <c r="F15" s="153">
        <f>'Скорая медицинская помощь'!L16</f>
        <v>0</v>
      </c>
      <c r="G15" s="147">
        <f>Поликлиника!D16</f>
        <v>0</v>
      </c>
      <c r="H15" s="149">
        <f>Поликлиника!J16</f>
        <v>0</v>
      </c>
      <c r="I15" s="150">
        <f t="shared" si="1"/>
        <v>0</v>
      </c>
      <c r="J15" s="149">
        <f>Поликлиника!S16</f>
        <v>0</v>
      </c>
      <c r="K15" s="149">
        <f>Поликлиника!AB16</f>
        <v>0</v>
      </c>
      <c r="L15" s="149">
        <f>Поликлиника!AF16</f>
        <v>0</v>
      </c>
      <c r="M15" s="150">
        <f t="shared" si="2"/>
        <v>0</v>
      </c>
      <c r="N15" s="149">
        <f>Поликлиника!AJ16</f>
        <v>0</v>
      </c>
      <c r="O15" s="149">
        <f>Поликлиника!AR16</f>
        <v>0</v>
      </c>
      <c r="P15" s="149">
        <f>Поликлиника!AV16</f>
        <v>0</v>
      </c>
      <c r="Q15" s="150">
        <f t="shared" si="3"/>
        <v>0</v>
      </c>
      <c r="R15" s="149">
        <f>Поликлиника!AZ16</f>
        <v>0</v>
      </c>
      <c r="S15" s="152">
        <f>Поликлиника!BH16</f>
        <v>0</v>
      </c>
      <c r="T15" s="152">
        <f>Поликлиника!BL16</f>
        <v>0</v>
      </c>
      <c r="U15" s="150">
        <f t="shared" si="4"/>
        <v>0</v>
      </c>
      <c r="V15" s="152">
        <f>Поликлиника!BP16</f>
        <v>0</v>
      </c>
      <c r="W15" s="149">
        <f>Поликлиника!BX16</f>
        <v>13808</v>
      </c>
      <c r="X15" s="149">
        <f>Поликлиника!CB16</f>
        <v>13808</v>
      </c>
      <c r="Y15" s="150">
        <f t="shared" si="5"/>
        <v>0</v>
      </c>
      <c r="Z15" s="149">
        <f>Поликлиника!CF16</f>
        <v>0</v>
      </c>
      <c r="AA15" s="152">
        <f>Поликлиника!CO16</f>
        <v>0</v>
      </c>
      <c r="AB15" s="152">
        <f>Поликлиника!CS16</f>
        <v>0</v>
      </c>
      <c r="AC15" s="150">
        <f t="shared" si="6"/>
        <v>0</v>
      </c>
      <c r="AD15" s="238">
        <f>Поликлиника!CW16</f>
        <v>0</v>
      </c>
      <c r="AE15" s="239">
        <f>'Круглосуточный стационар'!C16</f>
        <v>0</v>
      </c>
      <c r="AF15" s="240">
        <f>'Круглосуточный стационар'!G16</f>
        <v>0</v>
      </c>
      <c r="AG15" s="150">
        <f t="shared" si="7"/>
        <v>0</v>
      </c>
      <c r="AH15" s="240">
        <f>'Круглосуточный стационар'!K16</f>
        <v>0</v>
      </c>
      <c r="AI15" s="240">
        <f>'Круглосуточный стационар'!S16</f>
        <v>0</v>
      </c>
      <c r="AJ15" s="240">
        <f>'Круглосуточный стационар'!W16</f>
        <v>0</v>
      </c>
      <c r="AK15" s="150">
        <f t="shared" si="8"/>
        <v>0</v>
      </c>
      <c r="AL15" s="241">
        <f>'Круглосуточный стационар'!AA16</f>
        <v>0</v>
      </c>
      <c r="AM15" s="242">
        <f>'Дневной стационар'!C16</f>
        <v>0</v>
      </c>
      <c r="AN15" s="149">
        <f>'Дневной стационар'!K16</f>
        <v>0</v>
      </c>
      <c r="AO15" s="150">
        <f t="shared" si="9"/>
        <v>0</v>
      </c>
      <c r="AP15" s="243">
        <f>'Дневной стационар'!S16</f>
        <v>0</v>
      </c>
      <c r="AR15" s="15"/>
    </row>
    <row r="16" spans="1:44" x14ac:dyDescent="0.25">
      <c r="A16" s="160">
        <f>'Скорая медицинская помощь'!A17</f>
        <v>4</v>
      </c>
      <c r="B16" s="10" t="str">
        <f>'Скорая медицинская помощь'!C17</f>
        <v>ГБУЗ КККВД</v>
      </c>
      <c r="C16" s="147">
        <f>'Скорая медицинская помощь'!D17</f>
        <v>0</v>
      </c>
      <c r="D16" s="149">
        <f>'Скорая медицинская помощь'!H17</f>
        <v>0</v>
      </c>
      <c r="E16" s="150">
        <f t="shared" si="0"/>
        <v>0</v>
      </c>
      <c r="F16" s="153">
        <f>'Скорая медицинская помощь'!L17</f>
        <v>0</v>
      </c>
      <c r="G16" s="147">
        <f>Поликлиника!D17</f>
        <v>0</v>
      </c>
      <c r="H16" s="149">
        <f>Поликлиника!J17</f>
        <v>0</v>
      </c>
      <c r="I16" s="150">
        <f t="shared" si="1"/>
        <v>0</v>
      </c>
      <c r="J16" s="149">
        <f>Поликлиника!S17</f>
        <v>0</v>
      </c>
      <c r="K16" s="149">
        <f>Поликлиника!AB17</f>
        <v>3000</v>
      </c>
      <c r="L16" s="149">
        <f>Поликлиника!AF17</f>
        <v>4250</v>
      </c>
      <c r="M16" s="150">
        <f t="shared" si="2"/>
        <v>1250</v>
      </c>
      <c r="N16" s="149">
        <f>Поликлиника!AJ17</f>
        <v>1250</v>
      </c>
      <c r="O16" s="149">
        <f>Поликлиника!AR17</f>
        <v>0</v>
      </c>
      <c r="P16" s="149">
        <f>Поликлиника!AV17</f>
        <v>0</v>
      </c>
      <c r="Q16" s="150">
        <f t="shared" si="3"/>
        <v>0</v>
      </c>
      <c r="R16" s="149">
        <f>Поликлиника!AZ17</f>
        <v>0</v>
      </c>
      <c r="S16" s="152">
        <f>Поликлиника!BH17</f>
        <v>0</v>
      </c>
      <c r="T16" s="152">
        <f>Поликлиника!BL17</f>
        <v>0</v>
      </c>
      <c r="U16" s="150">
        <f t="shared" si="4"/>
        <v>0</v>
      </c>
      <c r="V16" s="152">
        <f>Поликлиника!BP17</f>
        <v>0</v>
      </c>
      <c r="W16" s="149">
        <f>Поликлиника!BX17</f>
        <v>10515</v>
      </c>
      <c r="X16" s="149">
        <f>Поликлиника!CB17</f>
        <v>10515</v>
      </c>
      <c r="Y16" s="150">
        <f t="shared" si="5"/>
        <v>0</v>
      </c>
      <c r="Z16" s="149">
        <f>Поликлиника!CF17</f>
        <v>700</v>
      </c>
      <c r="AA16" s="152">
        <f>Поликлиника!CO17</f>
        <v>0</v>
      </c>
      <c r="AB16" s="152">
        <f>Поликлиника!CS17</f>
        <v>100</v>
      </c>
      <c r="AC16" s="150">
        <f t="shared" si="6"/>
        <v>100</v>
      </c>
      <c r="AD16" s="238">
        <f>Поликлиника!CW17</f>
        <v>2350</v>
      </c>
      <c r="AE16" s="239">
        <f>'Круглосуточный стационар'!C17</f>
        <v>400</v>
      </c>
      <c r="AF16" s="240">
        <f>'Круглосуточный стационар'!G17</f>
        <v>400</v>
      </c>
      <c r="AG16" s="150">
        <f t="shared" si="7"/>
        <v>0</v>
      </c>
      <c r="AH16" s="240">
        <f>'Круглосуточный стационар'!K17</f>
        <v>0</v>
      </c>
      <c r="AI16" s="240">
        <f>'Круглосуточный стационар'!S17</f>
        <v>0</v>
      </c>
      <c r="AJ16" s="240">
        <f>'Круглосуточный стационар'!W17</f>
        <v>0</v>
      </c>
      <c r="AK16" s="150">
        <f t="shared" si="8"/>
        <v>0</v>
      </c>
      <c r="AL16" s="241">
        <f>'Круглосуточный стационар'!AA17</f>
        <v>0</v>
      </c>
      <c r="AM16" s="242">
        <f>'Дневной стационар'!C17</f>
        <v>565</v>
      </c>
      <c r="AN16" s="149">
        <f>'Дневной стационар'!K17</f>
        <v>565</v>
      </c>
      <c r="AO16" s="150">
        <f t="shared" si="9"/>
        <v>0</v>
      </c>
      <c r="AP16" s="243">
        <f>'Дневной стационар'!S17</f>
        <v>0</v>
      </c>
      <c r="AR16" s="15"/>
    </row>
    <row r="17" spans="1:44" x14ac:dyDescent="0.25">
      <c r="A17" s="160">
        <f>'Скорая медицинская помощь'!A18</f>
        <v>5</v>
      </c>
      <c r="B17" s="10" t="str">
        <f>'Скорая медицинская помощь'!C18</f>
        <v>ГБУЗ КККД</v>
      </c>
      <c r="C17" s="147">
        <f>'Скорая медицинская помощь'!D18</f>
        <v>0</v>
      </c>
      <c r="D17" s="149">
        <f>'Скорая медицинская помощь'!H18</f>
        <v>0</v>
      </c>
      <c r="E17" s="150">
        <f t="shared" si="0"/>
        <v>0</v>
      </c>
      <c r="F17" s="153">
        <f>'Скорая медицинская помощь'!L18</f>
        <v>0</v>
      </c>
      <c r="G17" s="147">
        <f>Поликлиника!D18</f>
        <v>4254</v>
      </c>
      <c r="H17" s="149">
        <f>Поликлиника!J18</f>
        <v>4254</v>
      </c>
      <c r="I17" s="150">
        <f t="shared" si="1"/>
        <v>0</v>
      </c>
      <c r="J17" s="149">
        <f>Поликлиника!S18</f>
        <v>0</v>
      </c>
      <c r="K17" s="149">
        <f>Поликлиника!AB18</f>
        <v>20068</v>
      </c>
      <c r="L17" s="149">
        <f>Поликлиника!AF18</f>
        <v>23868</v>
      </c>
      <c r="M17" s="150">
        <f t="shared" si="2"/>
        <v>3800</v>
      </c>
      <c r="N17" s="149">
        <f>Поликлиника!AJ18</f>
        <v>4734</v>
      </c>
      <c r="O17" s="149">
        <f>Поликлиника!AR18</f>
        <v>7944</v>
      </c>
      <c r="P17" s="149">
        <f>Поликлиника!AV18</f>
        <v>7944</v>
      </c>
      <c r="Q17" s="150">
        <f t="shared" si="3"/>
        <v>0</v>
      </c>
      <c r="R17" s="149">
        <f>Поликлиника!AZ18</f>
        <v>-784</v>
      </c>
      <c r="S17" s="152">
        <f>Поликлиника!BH18</f>
        <v>1375</v>
      </c>
      <c r="T17" s="152">
        <f>Поликлиника!BL18</f>
        <v>1725</v>
      </c>
      <c r="U17" s="150">
        <f t="shared" si="4"/>
        <v>350</v>
      </c>
      <c r="V17" s="152">
        <f>Поликлиника!BP18</f>
        <v>350</v>
      </c>
      <c r="W17" s="149">
        <f>Поликлиника!BX18</f>
        <v>14750</v>
      </c>
      <c r="X17" s="149">
        <f>Поликлиника!CB18</f>
        <v>14750</v>
      </c>
      <c r="Y17" s="150">
        <f t="shared" si="5"/>
        <v>0</v>
      </c>
      <c r="Z17" s="149">
        <f>Поликлиника!CF18</f>
        <v>0</v>
      </c>
      <c r="AA17" s="152">
        <f>Поликлиника!CO18</f>
        <v>3100</v>
      </c>
      <c r="AB17" s="152">
        <f>Поликлиника!CS18</f>
        <v>3400</v>
      </c>
      <c r="AC17" s="150">
        <f t="shared" si="6"/>
        <v>300</v>
      </c>
      <c r="AD17" s="238">
        <f>Поликлиника!CW18</f>
        <v>2225</v>
      </c>
      <c r="AE17" s="239">
        <f>'Круглосуточный стационар'!C18</f>
        <v>0</v>
      </c>
      <c r="AF17" s="240">
        <f>'Круглосуточный стационар'!G18</f>
        <v>0</v>
      </c>
      <c r="AG17" s="150">
        <f t="shared" si="7"/>
        <v>0</v>
      </c>
      <c r="AH17" s="240">
        <f>'Круглосуточный стационар'!K18</f>
        <v>0</v>
      </c>
      <c r="AI17" s="240">
        <f>'Круглосуточный стационар'!S18</f>
        <v>0</v>
      </c>
      <c r="AJ17" s="240">
        <f>'Круглосуточный стационар'!W18</f>
        <v>0</v>
      </c>
      <c r="AK17" s="150">
        <f t="shared" si="8"/>
        <v>0</v>
      </c>
      <c r="AL17" s="241">
        <f>'Круглосуточный стационар'!AA18</f>
        <v>0</v>
      </c>
      <c r="AM17" s="242">
        <f>'Дневной стационар'!C18</f>
        <v>940</v>
      </c>
      <c r="AN17" s="149">
        <f>'Дневной стационар'!K18</f>
        <v>990</v>
      </c>
      <c r="AO17" s="150">
        <f t="shared" si="9"/>
        <v>50</v>
      </c>
      <c r="AP17" s="243">
        <f>'Дневной стационар'!S18</f>
        <v>99</v>
      </c>
      <c r="AR17" s="15"/>
    </row>
    <row r="18" spans="1:44" x14ac:dyDescent="0.25">
      <c r="A18" s="160">
        <f>'Скорая медицинская помощь'!A19</f>
        <v>6</v>
      </c>
      <c r="B18" s="10" t="str">
        <f>'Скорая медицинская помощь'!C19</f>
        <v>ГБУЗ ККОД</v>
      </c>
      <c r="C18" s="147">
        <f>'Скорая медицинская помощь'!D19</f>
        <v>0</v>
      </c>
      <c r="D18" s="149">
        <f>'Скорая медицинская помощь'!H19</f>
        <v>0</v>
      </c>
      <c r="E18" s="150">
        <f t="shared" si="0"/>
        <v>0</v>
      </c>
      <c r="F18" s="153">
        <f>'Скорая медицинская помощь'!L19</f>
        <v>0</v>
      </c>
      <c r="G18" s="147">
        <f>Поликлиника!D19</f>
        <v>0</v>
      </c>
      <c r="H18" s="149">
        <f>Поликлиника!J19</f>
        <v>0</v>
      </c>
      <c r="I18" s="150">
        <f t="shared" si="1"/>
        <v>0</v>
      </c>
      <c r="J18" s="149">
        <f>Поликлиника!S19</f>
        <v>0</v>
      </c>
      <c r="K18" s="149">
        <f>Поликлиника!AB19</f>
        <v>11323</v>
      </c>
      <c r="L18" s="149">
        <f>Поликлиника!AF19</f>
        <v>12920</v>
      </c>
      <c r="M18" s="150">
        <f t="shared" si="2"/>
        <v>1597</v>
      </c>
      <c r="N18" s="149">
        <f>Поликлиника!AJ19</f>
        <v>1597</v>
      </c>
      <c r="O18" s="149">
        <f>Поликлиника!AR19</f>
        <v>13253</v>
      </c>
      <c r="P18" s="149">
        <f>Поликлиника!AV19</f>
        <v>6224</v>
      </c>
      <c r="Q18" s="150">
        <f t="shared" si="3"/>
        <v>-7029</v>
      </c>
      <c r="R18" s="149">
        <f>Поликлиника!AZ19</f>
        <v>-7029</v>
      </c>
      <c r="S18" s="152">
        <f>Поликлиника!BH19</f>
        <v>0</v>
      </c>
      <c r="T18" s="152">
        <f>Поликлиника!BL19</f>
        <v>0</v>
      </c>
      <c r="U18" s="150">
        <f t="shared" si="4"/>
        <v>0</v>
      </c>
      <c r="V18" s="152">
        <f>Поликлиника!BP19</f>
        <v>0</v>
      </c>
      <c r="W18" s="149">
        <f>Поликлиника!BX19</f>
        <v>10225</v>
      </c>
      <c r="X18" s="149">
        <f>Поликлиника!CB19</f>
        <v>9018</v>
      </c>
      <c r="Y18" s="150">
        <f t="shared" si="5"/>
        <v>-1207</v>
      </c>
      <c r="Z18" s="149">
        <f>Поликлиника!CF19</f>
        <v>-1207</v>
      </c>
      <c r="AA18" s="152">
        <f>Поликлиника!CO19</f>
        <v>58917</v>
      </c>
      <c r="AB18" s="152">
        <f>Поликлиника!CS19</f>
        <v>62853</v>
      </c>
      <c r="AC18" s="150">
        <f t="shared" si="6"/>
        <v>3936</v>
      </c>
      <c r="AD18" s="238">
        <f>Поликлиника!CW19</f>
        <v>4810</v>
      </c>
      <c r="AE18" s="239">
        <f>'Круглосуточный стационар'!C19</f>
        <v>3301</v>
      </c>
      <c r="AF18" s="240">
        <f>'Круглосуточный стационар'!G19</f>
        <v>3301</v>
      </c>
      <c r="AG18" s="150">
        <f t="shared" si="7"/>
        <v>0</v>
      </c>
      <c r="AH18" s="240">
        <f>'Круглосуточный стационар'!K19</f>
        <v>498</v>
      </c>
      <c r="AI18" s="240">
        <f>'Круглосуточный стационар'!S19</f>
        <v>120</v>
      </c>
      <c r="AJ18" s="240">
        <f>'Круглосуточный стационар'!W19</f>
        <v>130</v>
      </c>
      <c r="AK18" s="150">
        <f t="shared" si="8"/>
        <v>10</v>
      </c>
      <c r="AL18" s="241">
        <f>'Круглосуточный стационар'!AA19</f>
        <v>10</v>
      </c>
      <c r="AM18" s="242">
        <f>'Дневной стационар'!C19</f>
        <v>3175</v>
      </c>
      <c r="AN18" s="149">
        <f>'Дневной стационар'!K19</f>
        <v>3373</v>
      </c>
      <c r="AO18" s="150">
        <f t="shared" si="9"/>
        <v>198</v>
      </c>
      <c r="AP18" s="243">
        <f>'Дневной стационар'!S19</f>
        <v>338</v>
      </c>
      <c r="AR18" s="15"/>
    </row>
    <row r="19" spans="1:44" x14ac:dyDescent="0.25">
      <c r="A19" s="160">
        <f>'Скорая медицинская помощь'!A20</f>
        <v>7</v>
      </c>
      <c r="B19" s="10" t="str">
        <f>'Скорая медицинская помощь'!C20</f>
        <v>ГБУЗ КОБ</v>
      </c>
      <c r="C19" s="147">
        <f>'Скорая медицинская помощь'!D20</f>
        <v>1343</v>
      </c>
      <c r="D19" s="149">
        <f>'Скорая медицинская помощь'!H20</f>
        <v>1343</v>
      </c>
      <c r="E19" s="150">
        <f t="shared" si="0"/>
        <v>0</v>
      </c>
      <c r="F19" s="153">
        <f>'Скорая медицинская помощь'!L20</f>
        <v>0</v>
      </c>
      <c r="G19" s="147">
        <f>Поликлиника!D20</f>
        <v>2211</v>
      </c>
      <c r="H19" s="149">
        <f>Поликлиника!J20</f>
        <v>2211</v>
      </c>
      <c r="I19" s="150">
        <f t="shared" si="1"/>
        <v>0</v>
      </c>
      <c r="J19" s="149">
        <f>Поликлиника!S20</f>
        <v>0</v>
      </c>
      <c r="K19" s="149">
        <f>Поликлиника!AB20</f>
        <v>12041</v>
      </c>
      <c r="L19" s="149">
        <f>Поликлиника!AF20</f>
        <v>12041</v>
      </c>
      <c r="M19" s="150">
        <f t="shared" si="2"/>
        <v>0</v>
      </c>
      <c r="N19" s="149">
        <f>Поликлиника!AJ20</f>
        <v>0</v>
      </c>
      <c r="O19" s="149">
        <f>Поликлиника!AR20</f>
        <v>620</v>
      </c>
      <c r="P19" s="149">
        <f>Поликлиника!AV20</f>
        <v>620</v>
      </c>
      <c r="Q19" s="150">
        <f t="shared" si="3"/>
        <v>0</v>
      </c>
      <c r="R19" s="149">
        <f>Поликлиника!AZ20</f>
        <v>0</v>
      </c>
      <c r="S19" s="152">
        <f>Поликлиника!BH20</f>
        <v>900</v>
      </c>
      <c r="T19" s="152">
        <f>Поликлиника!BL20</f>
        <v>900</v>
      </c>
      <c r="U19" s="150">
        <f t="shared" si="4"/>
        <v>0</v>
      </c>
      <c r="V19" s="152">
        <f>Поликлиника!BP20</f>
        <v>0</v>
      </c>
      <c r="W19" s="149">
        <f>Поликлиника!BX20</f>
        <v>9607</v>
      </c>
      <c r="X19" s="149">
        <f>Поликлиника!CB20</f>
        <v>9607</v>
      </c>
      <c r="Y19" s="150">
        <f t="shared" si="5"/>
        <v>0</v>
      </c>
      <c r="Z19" s="149">
        <f>Поликлиника!CF20</f>
        <v>0</v>
      </c>
      <c r="AA19" s="152">
        <f>Поликлиника!CO20</f>
        <v>0</v>
      </c>
      <c r="AB19" s="152">
        <f>Поликлиника!CS20</f>
        <v>0</v>
      </c>
      <c r="AC19" s="150">
        <f t="shared" si="6"/>
        <v>0</v>
      </c>
      <c r="AD19" s="238">
        <f>Поликлиника!CW20</f>
        <v>0</v>
      </c>
      <c r="AE19" s="239">
        <f>'Круглосуточный стационар'!C20</f>
        <v>878</v>
      </c>
      <c r="AF19" s="240">
        <f>'Круглосуточный стационар'!G20</f>
        <v>878</v>
      </c>
      <c r="AG19" s="150">
        <f t="shared" si="7"/>
        <v>0</v>
      </c>
      <c r="AH19" s="240">
        <f>'Круглосуточный стационар'!K20</f>
        <v>0</v>
      </c>
      <c r="AI19" s="240">
        <f>'Круглосуточный стационар'!S20</f>
        <v>0</v>
      </c>
      <c r="AJ19" s="240">
        <f>'Круглосуточный стационар'!W20</f>
        <v>0</v>
      </c>
      <c r="AK19" s="150">
        <f t="shared" si="8"/>
        <v>0</v>
      </c>
      <c r="AL19" s="241">
        <f>'Круглосуточный стационар'!AA20</f>
        <v>0</v>
      </c>
      <c r="AM19" s="242">
        <f>'Дневной стационар'!C20</f>
        <v>315</v>
      </c>
      <c r="AN19" s="149">
        <f>'Дневной стационар'!K20</f>
        <v>315</v>
      </c>
      <c r="AO19" s="150">
        <f t="shared" si="9"/>
        <v>0</v>
      </c>
      <c r="AP19" s="243">
        <f>'Дневной стационар'!S20</f>
        <v>0</v>
      </c>
      <c r="AR19" s="15"/>
    </row>
    <row r="20" spans="1:44" x14ac:dyDescent="0.25">
      <c r="A20" s="160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47">
        <f>'Скорая медицинская помощь'!D21</f>
        <v>0</v>
      </c>
      <c r="D20" s="149">
        <f>'Скорая медицинская помощь'!H21</f>
        <v>0</v>
      </c>
      <c r="E20" s="150">
        <f t="shared" si="0"/>
        <v>0</v>
      </c>
      <c r="F20" s="153">
        <f>'Скорая медицинская помощь'!L21</f>
        <v>0</v>
      </c>
      <c r="G20" s="147">
        <f>Поликлиника!D21</f>
        <v>9658</v>
      </c>
      <c r="H20" s="149">
        <f>Поликлиника!J21</f>
        <v>9658</v>
      </c>
      <c r="I20" s="150">
        <f t="shared" si="1"/>
        <v>0</v>
      </c>
      <c r="J20" s="149">
        <f>Поликлиника!S21</f>
        <v>0</v>
      </c>
      <c r="K20" s="149">
        <f>Поликлиника!AB21</f>
        <v>24955</v>
      </c>
      <c r="L20" s="149">
        <f>Поликлиника!AF21</f>
        <v>24955</v>
      </c>
      <c r="M20" s="150">
        <f t="shared" si="2"/>
        <v>0</v>
      </c>
      <c r="N20" s="149">
        <f>Поликлиника!AJ21</f>
        <v>0</v>
      </c>
      <c r="O20" s="149">
        <f>Поликлиника!AR21</f>
        <v>5660</v>
      </c>
      <c r="P20" s="149">
        <f>Поликлиника!AV21</f>
        <v>5660</v>
      </c>
      <c r="Q20" s="150">
        <f t="shared" si="3"/>
        <v>0</v>
      </c>
      <c r="R20" s="149">
        <f>Поликлиника!AZ21</f>
        <v>-1975</v>
      </c>
      <c r="S20" s="152">
        <f>Поликлиника!BH21</f>
        <v>3995</v>
      </c>
      <c r="T20" s="152">
        <f>Поликлиника!BL21</f>
        <v>3995</v>
      </c>
      <c r="U20" s="150">
        <f t="shared" si="4"/>
        <v>0</v>
      </c>
      <c r="V20" s="152">
        <f>Поликлиника!BP21</f>
        <v>0</v>
      </c>
      <c r="W20" s="149">
        <f>Поликлиника!BX21</f>
        <v>30150</v>
      </c>
      <c r="X20" s="149">
        <f>Поликлиника!CB21</f>
        <v>30150</v>
      </c>
      <c r="Y20" s="150">
        <f t="shared" si="5"/>
        <v>0</v>
      </c>
      <c r="Z20" s="149">
        <f>Поликлиника!CF21</f>
        <v>0</v>
      </c>
      <c r="AA20" s="152">
        <f>Поликлиника!CO21</f>
        <v>1568</v>
      </c>
      <c r="AB20" s="152">
        <f>Поликлиника!CS21</f>
        <v>600</v>
      </c>
      <c r="AC20" s="150">
        <f t="shared" si="6"/>
        <v>-968</v>
      </c>
      <c r="AD20" s="238">
        <f>Поликлиника!CW21</f>
        <v>20630</v>
      </c>
      <c r="AE20" s="239">
        <f>'Круглосуточный стационар'!C21</f>
        <v>3200</v>
      </c>
      <c r="AF20" s="240">
        <f>'Круглосуточный стационар'!G21</f>
        <v>3200</v>
      </c>
      <c r="AG20" s="150">
        <f t="shared" si="7"/>
        <v>0</v>
      </c>
      <c r="AH20" s="240">
        <f>'Круглосуточный стационар'!K21</f>
        <v>0</v>
      </c>
      <c r="AI20" s="240">
        <f>'Круглосуточный стационар'!S21</f>
        <v>0</v>
      </c>
      <c r="AJ20" s="240">
        <f>'Круглосуточный стационар'!W21</f>
        <v>0</v>
      </c>
      <c r="AK20" s="150">
        <f t="shared" si="8"/>
        <v>0</v>
      </c>
      <c r="AL20" s="241">
        <f>'Круглосуточный стационар'!AA21</f>
        <v>0</v>
      </c>
      <c r="AM20" s="242">
        <f>'Дневной стационар'!C21</f>
        <v>252.00000000000006</v>
      </c>
      <c r="AN20" s="149">
        <f>'Дневной стационар'!K21</f>
        <v>252.00000000000006</v>
      </c>
      <c r="AO20" s="150">
        <f t="shared" si="9"/>
        <v>0</v>
      </c>
      <c r="AP20" s="243">
        <f>'Дневной стационар'!S21</f>
        <v>0</v>
      </c>
      <c r="AR20" s="15"/>
    </row>
    <row r="21" spans="1:44" x14ac:dyDescent="0.25">
      <c r="A21" s="160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47">
        <f>'Скорая медицинская помощь'!D22</f>
        <v>0</v>
      </c>
      <c r="D21" s="149">
        <f>'Скорая медицинская помощь'!H22</f>
        <v>0</v>
      </c>
      <c r="E21" s="150">
        <f t="shared" si="0"/>
        <v>0</v>
      </c>
      <c r="F21" s="153">
        <f>'Скорая медицинская помощь'!L22</f>
        <v>0</v>
      </c>
      <c r="G21" s="147">
        <f>Поликлиника!D22</f>
        <v>16165</v>
      </c>
      <c r="H21" s="149">
        <f>Поликлиника!J22</f>
        <v>16165</v>
      </c>
      <c r="I21" s="150">
        <f t="shared" si="1"/>
        <v>0</v>
      </c>
      <c r="J21" s="149">
        <f>Поликлиника!S22</f>
        <v>0</v>
      </c>
      <c r="K21" s="149">
        <f>Поликлиника!AB22</f>
        <v>39164</v>
      </c>
      <c r="L21" s="149">
        <f>Поликлиника!AF22</f>
        <v>44674</v>
      </c>
      <c r="M21" s="150">
        <f t="shared" si="2"/>
        <v>5510</v>
      </c>
      <c r="N21" s="149">
        <f>Поликлиника!AJ22</f>
        <v>5510</v>
      </c>
      <c r="O21" s="149">
        <f>Поликлиника!AR22</f>
        <v>6530</v>
      </c>
      <c r="P21" s="149">
        <f>Поликлиника!AV22</f>
        <v>6530</v>
      </c>
      <c r="Q21" s="150">
        <f t="shared" si="3"/>
        <v>0</v>
      </c>
      <c r="R21" s="149">
        <f>Поликлиника!AZ22</f>
        <v>0</v>
      </c>
      <c r="S21" s="152">
        <f>Поликлиника!BH22</f>
        <v>1960</v>
      </c>
      <c r="T21" s="152">
        <f>Поликлиника!BL22</f>
        <v>2300</v>
      </c>
      <c r="U21" s="150">
        <f t="shared" si="4"/>
        <v>340</v>
      </c>
      <c r="V21" s="152">
        <f>Поликлиника!BP22</f>
        <v>340</v>
      </c>
      <c r="W21" s="149">
        <f>Поликлиника!BX22</f>
        <v>18860</v>
      </c>
      <c r="X21" s="149">
        <f>Поликлиника!CB22</f>
        <v>20430</v>
      </c>
      <c r="Y21" s="150">
        <f t="shared" si="5"/>
        <v>1570</v>
      </c>
      <c r="Z21" s="149">
        <f>Поликлиника!CF22</f>
        <v>1570</v>
      </c>
      <c r="AA21" s="152">
        <f>Поликлиника!CO22</f>
        <v>4497</v>
      </c>
      <c r="AB21" s="152">
        <f>Поликлиника!CS22</f>
        <v>5147</v>
      </c>
      <c r="AC21" s="150">
        <f t="shared" si="6"/>
        <v>650</v>
      </c>
      <c r="AD21" s="238">
        <f>Поликлиника!CW22</f>
        <v>870</v>
      </c>
      <c r="AE21" s="239">
        <f>'Круглосуточный стационар'!C22</f>
        <v>5800</v>
      </c>
      <c r="AF21" s="240">
        <f>'Круглосуточный стационар'!G22</f>
        <v>5800</v>
      </c>
      <c r="AG21" s="150">
        <f t="shared" si="7"/>
        <v>0</v>
      </c>
      <c r="AH21" s="240">
        <f>'Круглосуточный стационар'!K22</f>
        <v>0</v>
      </c>
      <c r="AI21" s="240">
        <f>'Круглосуточный стационар'!S22</f>
        <v>0</v>
      </c>
      <c r="AJ21" s="240">
        <f>'Круглосуточный стационар'!W22</f>
        <v>13</v>
      </c>
      <c r="AK21" s="150">
        <f t="shared" si="8"/>
        <v>13</v>
      </c>
      <c r="AL21" s="241">
        <f>'Круглосуточный стационар'!AA22</f>
        <v>13</v>
      </c>
      <c r="AM21" s="242">
        <f>'Дневной стационар'!C22</f>
        <v>622</v>
      </c>
      <c r="AN21" s="149">
        <f>'Дневной стационар'!K22</f>
        <v>404</v>
      </c>
      <c r="AO21" s="150">
        <f t="shared" si="9"/>
        <v>-218</v>
      </c>
      <c r="AP21" s="243">
        <f>'Дневной стационар'!S22</f>
        <v>-218</v>
      </c>
      <c r="AR21" s="15"/>
    </row>
    <row r="22" spans="1:44" x14ac:dyDescent="0.25">
      <c r="A22" s="160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47">
        <f>'Скорая медицинская помощь'!D23</f>
        <v>0</v>
      </c>
      <c r="D22" s="149">
        <f>'Скорая медицинская помощь'!H23</f>
        <v>0</v>
      </c>
      <c r="E22" s="150">
        <f t="shared" si="0"/>
        <v>0</v>
      </c>
      <c r="F22" s="153">
        <f>'Скорая медицинская помощь'!L23</f>
        <v>0</v>
      </c>
      <c r="G22" s="147">
        <f>Поликлиника!D23</f>
        <v>0</v>
      </c>
      <c r="H22" s="149">
        <f>Поликлиника!J23</f>
        <v>0</v>
      </c>
      <c r="I22" s="150">
        <f t="shared" si="1"/>
        <v>0</v>
      </c>
      <c r="J22" s="149">
        <f>Поликлиника!S23</f>
        <v>0</v>
      </c>
      <c r="K22" s="149">
        <f>Поликлиника!AB23</f>
        <v>0</v>
      </c>
      <c r="L22" s="149">
        <f>Поликлиника!AF23</f>
        <v>0</v>
      </c>
      <c r="M22" s="150">
        <f t="shared" si="2"/>
        <v>0</v>
      </c>
      <c r="N22" s="149">
        <f>Поликлиника!AJ23</f>
        <v>0</v>
      </c>
      <c r="O22" s="149">
        <f>Поликлиника!AR23</f>
        <v>0</v>
      </c>
      <c r="P22" s="149">
        <f>Поликлиника!AV23</f>
        <v>0</v>
      </c>
      <c r="Q22" s="150">
        <f t="shared" si="3"/>
        <v>0</v>
      </c>
      <c r="R22" s="149">
        <f>Поликлиника!AZ23</f>
        <v>0</v>
      </c>
      <c r="S22" s="152">
        <f>Поликлиника!BH23</f>
        <v>0</v>
      </c>
      <c r="T22" s="152">
        <f>Поликлиника!BL23</f>
        <v>0</v>
      </c>
      <c r="U22" s="150">
        <f t="shared" si="4"/>
        <v>0</v>
      </c>
      <c r="V22" s="152">
        <f>Поликлиника!BP23</f>
        <v>0</v>
      </c>
      <c r="W22" s="149">
        <f>Поликлиника!BX23</f>
        <v>0</v>
      </c>
      <c r="X22" s="149">
        <f>Поликлиника!CB23</f>
        <v>0</v>
      </c>
      <c r="Y22" s="150">
        <f t="shared" si="5"/>
        <v>0</v>
      </c>
      <c r="Z22" s="149">
        <f>Поликлиника!CF23</f>
        <v>0</v>
      </c>
      <c r="AA22" s="152">
        <f>Поликлиника!CO23</f>
        <v>0</v>
      </c>
      <c r="AB22" s="152">
        <f>Поликлиника!CS23</f>
        <v>0</v>
      </c>
      <c r="AC22" s="150">
        <f t="shared" si="6"/>
        <v>0</v>
      </c>
      <c r="AD22" s="238">
        <f>Поликлиника!CW23</f>
        <v>3006</v>
      </c>
      <c r="AE22" s="239">
        <f>'Круглосуточный стационар'!C23</f>
        <v>890</v>
      </c>
      <c r="AF22" s="240">
        <f>'Круглосуточный стационар'!G23</f>
        <v>890</v>
      </c>
      <c r="AG22" s="150">
        <f t="shared" si="7"/>
        <v>0</v>
      </c>
      <c r="AH22" s="240">
        <f>'Круглосуточный стационар'!K23</f>
        <v>0</v>
      </c>
      <c r="AI22" s="240">
        <f>'Круглосуточный стационар'!S23</f>
        <v>0</v>
      </c>
      <c r="AJ22" s="240">
        <f>'Круглосуточный стационар'!W23</f>
        <v>0</v>
      </c>
      <c r="AK22" s="150">
        <f t="shared" si="8"/>
        <v>0</v>
      </c>
      <c r="AL22" s="241">
        <f>'Круглосуточный стационар'!AA23</f>
        <v>0</v>
      </c>
      <c r="AM22" s="242">
        <f>'Дневной стационар'!C23</f>
        <v>0</v>
      </c>
      <c r="AN22" s="149">
        <f>'Дневной стационар'!K23</f>
        <v>0</v>
      </c>
      <c r="AO22" s="150">
        <f t="shared" si="9"/>
        <v>0</v>
      </c>
      <c r="AP22" s="243">
        <f>'Дневной стационар'!S23</f>
        <v>0</v>
      </c>
      <c r="AR22" s="15"/>
    </row>
    <row r="23" spans="1:44" x14ac:dyDescent="0.25">
      <c r="A23" s="160">
        <f>'Скорая медицинская помощь'!A24</f>
        <v>11</v>
      </c>
      <c r="B23" s="10" t="str">
        <f>'Скорая медицинская помощь'!C24</f>
        <v>ГБУЗ КК "П--К ГОРОДСКАЯ ПОЛИКЛИНИКА № 1"</v>
      </c>
      <c r="C23" s="147">
        <f>'Скорая медицинская помощь'!D24</f>
        <v>0</v>
      </c>
      <c r="D23" s="149">
        <f>'Скорая медицинская помощь'!H24</f>
        <v>0</v>
      </c>
      <c r="E23" s="150">
        <f t="shared" si="0"/>
        <v>0</v>
      </c>
      <c r="F23" s="153">
        <f>'Скорая медицинская помощь'!L24</f>
        <v>0</v>
      </c>
      <c r="G23" s="147">
        <f>Поликлиника!D24</f>
        <v>22792</v>
      </c>
      <c r="H23" s="149">
        <f>Поликлиника!J24</f>
        <v>22792</v>
      </c>
      <c r="I23" s="150">
        <f t="shared" si="1"/>
        <v>0</v>
      </c>
      <c r="J23" s="149">
        <f>Поликлиника!S24</f>
        <v>0</v>
      </c>
      <c r="K23" s="149">
        <f>Поликлиника!AB24</f>
        <v>30278</v>
      </c>
      <c r="L23" s="149">
        <f>Поликлиника!AF24</f>
        <v>30278</v>
      </c>
      <c r="M23" s="150">
        <f t="shared" si="2"/>
        <v>0</v>
      </c>
      <c r="N23" s="149">
        <f>Поликлиника!AJ24</f>
        <v>-2617</v>
      </c>
      <c r="O23" s="149">
        <f>Поликлиника!AR24</f>
        <v>10297</v>
      </c>
      <c r="P23" s="149">
        <f>Поликлиника!AV24</f>
        <v>10297</v>
      </c>
      <c r="Q23" s="150">
        <f t="shared" si="3"/>
        <v>0</v>
      </c>
      <c r="R23" s="149">
        <f>Поликлиника!AZ24</f>
        <v>-7206</v>
      </c>
      <c r="S23" s="152">
        <f>Поликлиника!BH24</f>
        <v>18463</v>
      </c>
      <c r="T23" s="152">
        <f>Поликлиника!BL24</f>
        <v>18463</v>
      </c>
      <c r="U23" s="150">
        <f t="shared" si="4"/>
        <v>0</v>
      </c>
      <c r="V23" s="152">
        <f>Поликлиника!BP24</f>
        <v>572</v>
      </c>
      <c r="W23" s="149">
        <f>Поликлиника!BX24</f>
        <v>33500</v>
      </c>
      <c r="X23" s="149">
        <f>Поликлиника!CB24</f>
        <v>38225</v>
      </c>
      <c r="Y23" s="150">
        <f t="shared" si="5"/>
        <v>4725</v>
      </c>
      <c r="Z23" s="149">
        <f>Поликлиника!CF24</f>
        <v>4725</v>
      </c>
      <c r="AA23" s="152">
        <f>Поликлиника!CO24</f>
        <v>1650</v>
      </c>
      <c r="AB23" s="152">
        <f>Поликлиника!CS24</f>
        <v>1650</v>
      </c>
      <c r="AC23" s="150">
        <f t="shared" si="6"/>
        <v>0</v>
      </c>
      <c r="AD23" s="238">
        <f>Поликлиника!CW24</f>
        <v>0</v>
      </c>
      <c r="AE23" s="239">
        <f>'Круглосуточный стационар'!C24</f>
        <v>0</v>
      </c>
      <c r="AF23" s="240">
        <f>'Круглосуточный стационар'!G24</f>
        <v>0</v>
      </c>
      <c r="AG23" s="150">
        <f t="shared" si="7"/>
        <v>0</v>
      </c>
      <c r="AH23" s="240">
        <f>'Круглосуточный стационар'!K24</f>
        <v>0</v>
      </c>
      <c r="AI23" s="240">
        <f>'Круглосуточный стационар'!S24</f>
        <v>0</v>
      </c>
      <c r="AJ23" s="240">
        <f>'Круглосуточный стационар'!W24</f>
        <v>0</v>
      </c>
      <c r="AK23" s="150">
        <f t="shared" si="8"/>
        <v>0</v>
      </c>
      <c r="AL23" s="241">
        <f>'Круглосуточный стационар'!AA24</f>
        <v>0</v>
      </c>
      <c r="AM23" s="242">
        <f>'Дневной стационар'!C24</f>
        <v>1000</v>
      </c>
      <c r="AN23" s="149">
        <f>'Дневной стационар'!K24</f>
        <v>1000</v>
      </c>
      <c r="AO23" s="150">
        <f t="shared" si="9"/>
        <v>0</v>
      </c>
      <c r="AP23" s="243">
        <f>'Дневной стационар'!S24</f>
        <v>0</v>
      </c>
      <c r="AR23" s="15"/>
    </row>
    <row r="24" spans="1:44" x14ac:dyDescent="0.25">
      <c r="A24" s="160">
        <f>'Скорая медицинская помощь'!A25</f>
        <v>12</v>
      </c>
      <c r="B24" s="10" t="str">
        <f>'Скорая медицинская помощь'!C25</f>
        <v>ГБУЗ КК "П-К ГОРОДСКАЯ ПОЛИКЛИНИКА № 3"</v>
      </c>
      <c r="C24" s="147">
        <f>'Скорая медицинская помощь'!D25</f>
        <v>0</v>
      </c>
      <c r="D24" s="149">
        <f>'Скорая медицинская помощь'!H25</f>
        <v>0</v>
      </c>
      <c r="E24" s="150">
        <f t="shared" si="0"/>
        <v>0</v>
      </c>
      <c r="F24" s="153">
        <f>'Скорая медицинская помощь'!L25</f>
        <v>0</v>
      </c>
      <c r="G24" s="147">
        <f>Поликлиника!D25</f>
        <v>27048</v>
      </c>
      <c r="H24" s="149">
        <f>Поликлиника!J25</f>
        <v>27048</v>
      </c>
      <c r="I24" s="150">
        <f t="shared" si="1"/>
        <v>0</v>
      </c>
      <c r="J24" s="149">
        <f>Поликлиника!S25</f>
        <v>0</v>
      </c>
      <c r="K24" s="149">
        <f>Поликлиника!AB25</f>
        <v>39578</v>
      </c>
      <c r="L24" s="149">
        <f>Поликлиника!AF25</f>
        <v>39578</v>
      </c>
      <c r="M24" s="150">
        <f t="shared" si="2"/>
        <v>0</v>
      </c>
      <c r="N24" s="149">
        <f>Поликлиника!AJ25</f>
        <v>0</v>
      </c>
      <c r="O24" s="149">
        <f>Поликлиника!AR25</f>
        <v>9831</v>
      </c>
      <c r="P24" s="149">
        <f>Поликлиника!AV25</f>
        <v>9831</v>
      </c>
      <c r="Q24" s="150">
        <f t="shared" si="3"/>
        <v>0</v>
      </c>
      <c r="R24" s="149">
        <f>Поликлиника!AZ25</f>
        <v>0</v>
      </c>
      <c r="S24" s="152">
        <f>Поликлиника!BH25</f>
        <v>5896</v>
      </c>
      <c r="T24" s="152">
        <f>Поликлиника!BL25</f>
        <v>9014</v>
      </c>
      <c r="U24" s="150">
        <f t="shared" si="4"/>
        <v>3118</v>
      </c>
      <c r="V24" s="152">
        <f>Поликлиника!BP25</f>
        <v>3118</v>
      </c>
      <c r="W24" s="149">
        <f>Поликлиника!BX25</f>
        <v>39147</v>
      </c>
      <c r="X24" s="149">
        <f>Поликлиника!CB25</f>
        <v>39147</v>
      </c>
      <c r="Y24" s="150">
        <f t="shared" si="5"/>
        <v>0</v>
      </c>
      <c r="Z24" s="149">
        <f>Поликлиника!CF25</f>
        <v>0</v>
      </c>
      <c r="AA24" s="152">
        <f>Поликлиника!CO25</f>
        <v>1798</v>
      </c>
      <c r="AB24" s="152">
        <f>Поликлиника!CS25</f>
        <v>1900</v>
      </c>
      <c r="AC24" s="150">
        <f t="shared" si="6"/>
        <v>102</v>
      </c>
      <c r="AD24" s="238">
        <f>Поликлиника!CW25</f>
        <v>102</v>
      </c>
      <c r="AE24" s="239">
        <f>'Круглосуточный стационар'!C25</f>
        <v>0</v>
      </c>
      <c r="AF24" s="240">
        <f>'Круглосуточный стационар'!G25</f>
        <v>0</v>
      </c>
      <c r="AG24" s="150">
        <f t="shared" si="7"/>
        <v>0</v>
      </c>
      <c r="AH24" s="240">
        <f>'Круглосуточный стационар'!K25</f>
        <v>0</v>
      </c>
      <c r="AI24" s="240">
        <f>'Круглосуточный стационар'!S25</f>
        <v>0</v>
      </c>
      <c r="AJ24" s="240">
        <f>'Круглосуточный стационар'!W25</f>
        <v>0</v>
      </c>
      <c r="AK24" s="150">
        <f t="shared" si="8"/>
        <v>0</v>
      </c>
      <c r="AL24" s="241">
        <f>'Круглосуточный стационар'!AA25</f>
        <v>0</v>
      </c>
      <c r="AM24" s="242">
        <f>'Дневной стационар'!C25</f>
        <v>1172</v>
      </c>
      <c r="AN24" s="149">
        <f>'Дневной стационар'!K25</f>
        <v>1346</v>
      </c>
      <c r="AO24" s="150">
        <f t="shared" si="9"/>
        <v>174</v>
      </c>
      <c r="AP24" s="243">
        <f>'Дневной стационар'!S25</f>
        <v>174</v>
      </c>
      <c r="AR24" s="15"/>
    </row>
    <row r="25" spans="1:44" x14ac:dyDescent="0.25">
      <c r="A25" s="160">
        <f>'Скорая медицинская помощь'!A26</f>
        <v>13</v>
      </c>
      <c r="B25" s="10" t="str">
        <f>'Скорая медицинская помощь'!C26</f>
        <v>ГБУЗ КК РОДИЛЬНЫЙ ДОМ</v>
      </c>
      <c r="C25" s="147">
        <f>'Скорая медицинская помощь'!D26</f>
        <v>0</v>
      </c>
      <c r="D25" s="149">
        <f>'Скорая медицинская помощь'!H26</f>
        <v>0</v>
      </c>
      <c r="E25" s="150">
        <f t="shared" si="0"/>
        <v>0</v>
      </c>
      <c r="F25" s="153">
        <f>'Скорая медицинская помощь'!L26</f>
        <v>0</v>
      </c>
      <c r="G25" s="147">
        <f>Поликлиника!D26</f>
        <v>0</v>
      </c>
      <c r="H25" s="149">
        <f>Поликлиника!J26</f>
        <v>0</v>
      </c>
      <c r="I25" s="150">
        <f t="shared" si="1"/>
        <v>0</v>
      </c>
      <c r="J25" s="149">
        <f>Поликлиника!S26</f>
        <v>0</v>
      </c>
      <c r="K25" s="149">
        <f>Поликлиника!AB26</f>
        <v>20037</v>
      </c>
      <c r="L25" s="149">
        <f>Поликлиника!AF26</f>
        <v>20037</v>
      </c>
      <c r="M25" s="150">
        <f t="shared" si="2"/>
        <v>0</v>
      </c>
      <c r="N25" s="149">
        <f>Поликлиника!AJ26</f>
        <v>0</v>
      </c>
      <c r="O25" s="149">
        <f>Поликлиника!AR26</f>
        <v>0</v>
      </c>
      <c r="P25" s="149">
        <f>Поликлиника!AV26</f>
        <v>0</v>
      </c>
      <c r="Q25" s="150">
        <f t="shared" si="3"/>
        <v>0</v>
      </c>
      <c r="R25" s="149">
        <f>Поликлиника!AZ26</f>
        <v>0</v>
      </c>
      <c r="S25" s="152">
        <f>Поликлиника!BH26</f>
        <v>250</v>
      </c>
      <c r="T25" s="152">
        <f>Поликлиника!BL26</f>
        <v>250</v>
      </c>
      <c r="U25" s="150">
        <f t="shared" si="4"/>
        <v>0</v>
      </c>
      <c r="V25" s="152">
        <f>Поликлиника!BP26</f>
        <v>0</v>
      </c>
      <c r="W25" s="149">
        <f>Поликлиника!BX26</f>
        <v>8000</v>
      </c>
      <c r="X25" s="149">
        <f>Поликлиника!CB26</f>
        <v>7200</v>
      </c>
      <c r="Y25" s="150">
        <f t="shared" si="5"/>
        <v>-800</v>
      </c>
      <c r="Z25" s="149">
        <f>Поликлиника!CF26</f>
        <v>-800</v>
      </c>
      <c r="AA25" s="152">
        <f>Поликлиника!CO26</f>
        <v>1200</v>
      </c>
      <c r="AB25" s="152">
        <f>Поликлиника!CS26</f>
        <v>1800</v>
      </c>
      <c r="AC25" s="150">
        <f t="shared" si="6"/>
        <v>600</v>
      </c>
      <c r="AD25" s="238">
        <f>Поликлиника!CW26</f>
        <v>600</v>
      </c>
      <c r="AE25" s="239">
        <f>'Круглосуточный стационар'!C26</f>
        <v>3800</v>
      </c>
      <c r="AF25" s="240">
        <f>'Круглосуточный стационар'!G26</f>
        <v>3800</v>
      </c>
      <c r="AG25" s="150">
        <f t="shared" si="7"/>
        <v>0</v>
      </c>
      <c r="AH25" s="240">
        <f>'Круглосуточный стационар'!K26</f>
        <v>0</v>
      </c>
      <c r="AI25" s="240">
        <f>'Круглосуточный стационар'!S26</f>
        <v>0</v>
      </c>
      <c r="AJ25" s="240">
        <f>'Круглосуточный стационар'!W26</f>
        <v>0</v>
      </c>
      <c r="AK25" s="150">
        <f t="shared" si="8"/>
        <v>0</v>
      </c>
      <c r="AL25" s="241">
        <f>'Круглосуточный стационар'!AA26</f>
        <v>0</v>
      </c>
      <c r="AM25" s="242">
        <f>'Дневной стационар'!C26</f>
        <v>767</v>
      </c>
      <c r="AN25" s="149">
        <f>'Дневной стационар'!K26</f>
        <v>800</v>
      </c>
      <c r="AO25" s="150">
        <f t="shared" si="9"/>
        <v>33</v>
      </c>
      <c r="AP25" s="243">
        <f>'Дневной стационар'!S26</f>
        <v>33</v>
      </c>
      <c r="AR25" s="15"/>
    </row>
    <row r="26" spans="1:44" x14ac:dyDescent="0.25">
      <c r="A26" s="160">
        <f>'Скорая медицинская помощь'!A27</f>
        <v>14</v>
      </c>
      <c r="B26" s="10" t="str">
        <f>'Скорая медицинская помощь'!C27</f>
        <v>ГБУЗ КК П-К ГОРОДСКАЯ СТОМАТОЛОГИЧЕСКАЯ ПОЛИКЛИНИКА</v>
      </c>
      <c r="C26" s="147">
        <f>'Скорая медицинская помощь'!D27</f>
        <v>0</v>
      </c>
      <c r="D26" s="149">
        <f>'Скорая медицинская помощь'!H27</f>
        <v>0</v>
      </c>
      <c r="E26" s="150">
        <f t="shared" si="0"/>
        <v>0</v>
      </c>
      <c r="F26" s="153">
        <f>'Скорая медицинская помощь'!L27</f>
        <v>0</v>
      </c>
      <c r="G26" s="147">
        <f>Поликлиника!D27</f>
        <v>0</v>
      </c>
      <c r="H26" s="149">
        <f>Поликлиника!J27</f>
        <v>0</v>
      </c>
      <c r="I26" s="150">
        <f t="shared" si="1"/>
        <v>0</v>
      </c>
      <c r="J26" s="149">
        <f>Поликлиника!S27</f>
        <v>0</v>
      </c>
      <c r="K26" s="149">
        <f>Поликлиника!AB27</f>
        <v>200</v>
      </c>
      <c r="L26" s="149">
        <f>Поликлиника!AF27</f>
        <v>230</v>
      </c>
      <c r="M26" s="150">
        <f t="shared" si="2"/>
        <v>30</v>
      </c>
      <c r="N26" s="149">
        <f>Поликлиника!AJ27</f>
        <v>30</v>
      </c>
      <c r="O26" s="149">
        <f>Поликлиника!AR27</f>
        <v>0</v>
      </c>
      <c r="P26" s="149">
        <f>Поликлиника!AV27</f>
        <v>0</v>
      </c>
      <c r="Q26" s="150">
        <f t="shared" si="3"/>
        <v>0</v>
      </c>
      <c r="R26" s="149">
        <f>Поликлиника!AZ27</f>
        <v>0</v>
      </c>
      <c r="S26" s="152">
        <f>Поликлиника!BH27</f>
        <v>10000</v>
      </c>
      <c r="T26" s="152">
        <f>Поликлиника!BL27</f>
        <v>7500</v>
      </c>
      <c r="U26" s="150">
        <f t="shared" si="4"/>
        <v>-2500</v>
      </c>
      <c r="V26" s="152">
        <f>Поликлиника!BP27</f>
        <v>-2500</v>
      </c>
      <c r="W26" s="149">
        <f>Поликлиника!BX27</f>
        <v>16920</v>
      </c>
      <c r="X26" s="149">
        <f>Поликлиника!CB27</f>
        <v>16920</v>
      </c>
      <c r="Y26" s="150">
        <f t="shared" si="5"/>
        <v>0</v>
      </c>
      <c r="Z26" s="149">
        <f>Поликлиника!CF27</f>
        <v>0</v>
      </c>
      <c r="AA26" s="152">
        <f>Поликлиника!CO27</f>
        <v>0</v>
      </c>
      <c r="AB26" s="152">
        <f>Поликлиника!CS27</f>
        <v>0</v>
      </c>
      <c r="AC26" s="150">
        <f t="shared" si="6"/>
        <v>0</v>
      </c>
      <c r="AD26" s="238">
        <f>Поликлиника!CW27</f>
        <v>0</v>
      </c>
      <c r="AE26" s="239">
        <f>'Круглосуточный стационар'!C27</f>
        <v>0</v>
      </c>
      <c r="AF26" s="240">
        <f>'Круглосуточный стационар'!G27</f>
        <v>0</v>
      </c>
      <c r="AG26" s="150">
        <f t="shared" si="7"/>
        <v>0</v>
      </c>
      <c r="AH26" s="240">
        <f>'Круглосуточный стационар'!K27</f>
        <v>0</v>
      </c>
      <c r="AI26" s="240">
        <f>'Круглосуточный стационар'!S27</f>
        <v>0</v>
      </c>
      <c r="AJ26" s="240">
        <f>'Круглосуточный стационар'!W27</f>
        <v>0</v>
      </c>
      <c r="AK26" s="150">
        <f t="shared" si="8"/>
        <v>0</v>
      </c>
      <c r="AL26" s="241">
        <f>'Круглосуточный стационар'!AA27</f>
        <v>0</v>
      </c>
      <c r="AM26" s="242">
        <f>'Дневной стационар'!C27</f>
        <v>0</v>
      </c>
      <c r="AN26" s="149">
        <f>'Дневной стационар'!K27</f>
        <v>0</v>
      </c>
      <c r="AO26" s="150">
        <f t="shared" si="9"/>
        <v>0</v>
      </c>
      <c r="AP26" s="243">
        <f>'Дневной стационар'!S27</f>
        <v>0</v>
      </c>
      <c r="AR26" s="15"/>
    </row>
    <row r="27" spans="1:44" x14ac:dyDescent="0.25">
      <c r="A27" s="160">
        <f>'Скорая медицинская помощь'!A28</f>
        <v>15</v>
      </c>
      <c r="B27" s="10" t="str">
        <f>'Скорая медицинская помощь'!C28</f>
        <v>ГБУЗ КК ПК ГОРОДСКАЯ ДЕТСКАЯ ПОЛИКЛИНИКА №1</v>
      </c>
      <c r="C27" s="147">
        <f>'Скорая медицинская помощь'!D28</f>
        <v>0</v>
      </c>
      <c r="D27" s="149">
        <f>'Скорая медицинская помощь'!H28</f>
        <v>0</v>
      </c>
      <c r="E27" s="150">
        <f t="shared" si="0"/>
        <v>0</v>
      </c>
      <c r="F27" s="153">
        <f>'Скорая медицинская помощь'!L28</f>
        <v>0</v>
      </c>
      <c r="G27" s="147">
        <f>Поликлиника!D28</f>
        <v>27550</v>
      </c>
      <c r="H27" s="149">
        <f>Поликлиника!J28</f>
        <v>27550</v>
      </c>
      <c r="I27" s="150">
        <f t="shared" si="1"/>
        <v>0</v>
      </c>
      <c r="J27" s="149">
        <f>Поликлиника!S28</f>
        <v>0</v>
      </c>
      <c r="K27" s="149">
        <f>Поликлиника!AB28</f>
        <v>140848</v>
      </c>
      <c r="L27" s="149">
        <f>Поликлиника!AF28</f>
        <v>140848</v>
      </c>
      <c r="M27" s="150">
        <f t="shared" si="2"/>
        <v>0</v>
      </c>
      <c r="N27" s="149">
        <f>Поликлиника!AJ28</f>
        <v>70</v>
      </c>
      <c r="O27" s="149">
        <f>Поликлиника!AR28</f>
        <v>70</v>
      </c>
      <c r="P27" s="149">
        <f>Поликлиника!AV28</f>
        <v>70</v>
      </c>
      <c r="Q27" s="150">
        <f t="shared" si="3"/>
        <v>0</v>
      </c>
      <c r="R27" s="149">
        <f>Поликлиника!AZ28</f>
        <v>-70</v>
      </c>
      <c r="S27" s="152">
        <f>Поликлиника!BH28</f>
        <v>36400</v>
      </c>
      <c r="T27" s="152">
        <f>Поликлиника!BL28</f>
        <v>36400</v>
      </c>
      <c r="U27" s="150">
        <f t="shared" si="4"/>
        <v>0</v>
      </c>
      <c r="V27" s="152">
        <f>Поликлиника!BP28</f>
        <v>0</v>
      </c>
      <c r="W27" s="149">
        <f>Поликлиника!BX28</f>
        <v>49939</v>
      </c>
      <c r="X27" s="149">
        <f>Поликлиника!CB28</f>
        <v>49939</v>
      </c>
      <c r="Y27" s="150">
        <f t="shared" si="5"/>
        <v>0</v>
      </c>
      <c r="Z27" s="149">
        <f>Поликлиника!CF28</f>
        <v>0</v>
      </c>
      <c r="AA27" s="152">
        <f>Поликлиника!CO28</f>
        <v>1627</v>
      </c>
      <c r="AB27" s="152">
        <f>Поликлиника!CS28</f>
        <v>1980</v>
      </c>
      <c r="AC27" s="150">
        <f t="shared" si="6"/>
        <v>353</v>
      </c>
      <c r="AD27" s="238">
        <f>Поликлиника!CW28</f>
        <v>21774</v>
      </c>
      <c r="AE27" s="239">
        <f>'Круглосуточный стационар'!C28</f>
        <v>0</v>
      </c>
      <c r="AF27" s="240">
        <f>'Круглосуточный стационар'!G28</f>
        <v>0</v>
      </c>
      <c r="AG27" s="150">
        <f t="shared" si="7"/>
        <v>0</v>
      </c>
      <c r="AH27" s="240">
        <f>'Круглосуточный стационар'!K28</f>
        <v>0</v>
      </c>
      <c r="AI27" s="240">
        <f>'Круглосуточный стационар'!S28</f>
        <v>0</v>
      </c>
      <c r="AJ27" s="240">
        <f>'Круглосуточный стационар'!W28</f>
        <v>0</v>
      </c>
      <c r="AK27" s="150">
        <f t="shared" si="8"/>
        <v>0</v>
      </c>
      <c r="AL27" s="241">
        <f>'Круглосуточный стационар'!AA28</f>
        <v>0</v>
      </c>
      <c r="AM27" s="242">
        <f>'Дневной стационар'!C28</f>
        <v>468</v>
      </c>
      <c r="AN27" s="149">
        <f>'Дневной стационар'!K28</f>
        <v>468</v>
      </c>
      <c r="AO27" s="150">
        <f t="shared" si="9"/>
        <v>0</v>
      </c>
      <c r="AP27" s="243">
        <f>'Дневной стационар'!S28</f>
        <v>0</v>
      </c>
      <c r="AR27" s="15"/>
    </row>
    <row r="28" spans="1:44" x14ac:dyDescent="0.25">
      <c r="A28" s="160">
        <f>'Скорая медицинская помощь'!A29</f>
        <v>16</v>
      </c>
      <c r="B28" s="10" t="str">
        <f>'Скорая медицинская помощь'!C29</f>
        <v>ГБУЗ КК ПК ГОРОДСКАЯ ДЕТСКАЯ ПОЛИКЛИНИКА №2</v>
      </c>
      <c r="C28" s="147">
        <f>'Скорая медицинская помощь'!D29</f>
        <v>0</v>
      </c>
      <c r="D28" s="149">
        <f>'Скорая медицинская помощь'!H29</f>
        <v>0</v>
      </c>
      <c r="E28" s="150">
        <f t="shared" si="0"/>
        <v>0</v>
      </c>
      <c r="F28" s="153">
        <f>'Скорая медицинская помощь'!L29</f>
        <v>0</v>
      </c>
      <c r="G28" s="147">
        <f>Поликлиника!D29</f>
        <v>6946</v>
      </c>
      <c r="H28" s="149">
        <f>Поликлиника!J29</f>
        <v>6946</v>
      </c>
      <c r="I28" s="150">
        <f t="shared" si="1"/>
        <v>0</v>
      </c>
      <c r="J28" s="149">
        <f>Поликлиника!S29</f>
        <v>3054</v>
      </c>
      <c r="K28" s="149">
        <f>Поликлиника!AB29</f>
        <v>43461</v>
      </c>
      <c r="L28" s="149">
        <f>Поликлиника!AF29</f>
        <v>43461</v>
      </c>
      <c r="M28" s="150">
        <f t="shared" si="2"/>
        <v>0</v>
      </c>
      <c r="N28" s="149">
        <f>Поликлиника!AJ29</f>
        <v>0</v>
      </c>
      <c r="O28" s="149">
        <f>Поликлиника!AR29</f>
        <v>40</v>
      </c>
      <c r="P28" s="149">
        <f>Поликлиника!AV29</f>
        <v>40</v>
      </c>
      <c r="Q28" s="150">
        <f t="shared" si="3"/>
        <v>0</v>
      </c>
      <c r="R28" s="149">
        <f>Поликлиника!AZ29</f>
        <v>0</v>
      </c>
      <c r="S28" s="152">
        <f>Поликлиника!BH29</f>
        <v>8000</v>
      </c>
      <c r="T28" s="152">
        <f>Поликлиника!BL29</f>
        <v>11006</v>
      </c>
      <c r="U28" s="150">
        <f t="shared" si="4"/>
        <v>3006</v>
      </c>
      <c r="V28" s="152">
        <f>Поликлиника!BP29</f>
        <v>3006</v>
      </c>
      <c r="W28" s="149">
        <f>Поликлиника!BX29</f>
        <v>13004</v>
      </c>
      <c r="X28" s="149">
        <f>Поликлиника!CB29</f>
        <v>13004</v>
      </c>
      <c r="Y28" s="150">
        <f t="shared" si="5"/>
        <v>0</v>
      </c>
      <c r="Z28" s="149">
        <f>Поликлиника!CF29</f>
        <v>-40</v>
      </c>
      <c r="AA28" s="152">
        <f>Поликлиника!CO29</f>
        <v>1035</v>
      </c>
      <c r="AB28" s="152">
        <f>Поликлиника!CS29</f>
        <v>1193</v>
      </c>
      <c r="AC28" s="150">
        <f t="shared" si="6"/>
        <v>158</v>
      </c>
      <c r="AD28" s="238">
        <f>Поликлиника!CW29</f>
        <v>7485</v>
      </c>
      <c r="AE28" s="239">
        <f>'Круглосуточный стационар'!C29</f>
        <v>0</v>
      </c>
      <c r="AF28" s="240">
        <f>'Круглосуточный стационар'!G29</f>
        <v>0</v>
      </c>
      <c r="AG28" s="150">
        <f t="shared" si="7"/>
        <v>0</v>
      </c>
      <c r="AH28" s="240">
        <f>'Круглосуточный стационар'!K29</f>
        <v>0</v>
      </c>
      <c r="AI28" s="240">
        <f>'Круглосуточный стационар'!S29</f>
        <v>0</v>
      </c>
      <c r="AJ28" s="240">
        <f>'Круглосуточный стационар'!W29</f>
        <v>0</v>
      </c>
      <c r="AK28" s="150">
        <f t="shared" si="8"/>
        <v>0</v>
      </c>
      <c r="AL28" s="241">
        <f>'Круглосуточный стационар'!AA29</f>
        <v>0</v>
      </c>
      <c r="AM28" s="242">
        <f>'Дневной стационар'!C29</f>
        <v>148</v>
      </c>
      <c r="AN28" s="149">
        <f>'Дневной стационар'!K29</f>
        <v>169</v>
      </c>
      <c r="AO28" s="150">
        <f t="shared" si="9"/>
        <v>21</v>
      </c>
      <c r="AP28" s="243">
        <f>'Дневной стационар'!S29</f>
        <v>21</v>
      </c>
      <c r="AR28" s="15"/>
    </row>
    <row r="29" spans="1:44" x14ac:dyDescent="0.25">
      <c r="A29" s="160">
        <f>'Скорая медицинская помощь'!A30</f>
        <v>17</v>
      </c>
      <c r="B29" s="10" t="str">
        <f>'Скорая медицинская помощь'!C30</f>
        <v>ГБУЗ КК ПК ГОРОДСКАЯ ДЕТСКАЯ СТОМАТОЛОГИЧЕСКАЯ ПОЛИКЛИНИКА</v>
      </c>
      <c r="C29" s="147">
        <f>'Скорая медицинская помощь'!D30</f>
        <v>0</v>
      </c>
      <c r="D29" s="149">
        <f>'Скорая медицинская помощь'!H30</f>
        <v>0</v>
      </c>
      <c r="E29" s="150">
        <f t="shared" si="0"/>
        <v>0</v>
      </c>
      <c r="F29" s="153">
        <f>'Скорая медицинская помощь'!L30</f>
        <v>0</v>
      </c>
      <c r="G29" s="147">
        <f>Поликлиника!D30</f>
        <v>0</v>
      </c>
      <c r="H29" s="149">
        <f>Поликлиника!J30</f>
        <v>0</v>
      </c>
      <c r="I29" s="150">
        <f t="shared" si="1"/>
        <v>0</v>
      </c>
      <c r="J29" s="149">
        <f>Поликлиника!S30</f>
        <v>0</v>
      </c>
      <c r="K29" s="149">
        <f>Поликлиника!AB30</f>
        <v>230</v>
      </c>
      <c r="L29" s="149">
        <f>Поликлиника!AF30</f>
        <v>280</v>
      </c>
      <c r="M29" s="150">
        <f t="shared" si="2"/>
        <v>50</v>
      </c>
      <c r="N29" s="149">
        <f>Поликлиника!AJ30</f>
        <v>50</v>
      </c>
      <c r="O29" s="149">
        <f>Поликлиника!AR30</f>
        <v>0</v>
      </c>
      <c r="P29" s="149">
        <f>Поликлиника!AV30</f>
        <v>0</v>
      </c>
      <c r="Q29" s="150">
        <f t="shared" si="3"/>
        <v>0</v>
      </c>
      <c r="R29" s="149">
        <f>Поликлиника!AZ30</f>
        <v>0</v>
      </c>
      <c r="S29" s="152">
        <f>Поликлиника!BH30</f>
        <v>300</v>
      </c>
      <c r="T29" s="152">
        <f>Поликлиника!BL30</f>
        <v>330</v>
      </c>
      <c r="U29" s="150">
        <f t="shared" si="4"/>
        <v>30</v>
      </c>
      <c r="V29" s="152">
        <f>Поликлиника!BP30</f>
        <v>30</v>
      </c>
      <c r="W29" s="149">
        <f>Поликлиника!BX30</f>
        <v>16500</v>
      </c>
      <c r="X29" s="149">
        <f>Поликлиника!CB30</f>
        <v>16500</v>
      </c>
      <c r="Y29" s="150">
        <f t="shared" si="5"/>
        <v>0</v>
      </c>
      <c r="Z29" s="149">
        <f>Поликлиника!CF30</f>
        <v>0</v>
      </c>
      <c r="AA29" s="152">
        <f>Поликлиника!CO30</f>
        <v>0</v>
      </c>
      <c r="AB29" s="152">
        <f>Поликлиника!CS30</f>
        <v>0</v>
      </c>
      <c r="AC29" s="150">
        <f t="shared" si="6"/>
        <v>0</v>
      </c>
      <c r="AD29" s="238">
        <f>Поликлиника!CW30</f>
        <v>0</v>
      </c>
      <c r="AE29" s="239">
        <f>'Круглосуточный стационар'!C30</f>
        <v>0</v>
      </c>
      <c r="AF29" s="240">
        <f>'Круглосуточный стационар'!G30</f>
        <v>0</v>
      </c>
      <c r="AG29" s="150">
        <f t="shared" si="7"/>
        <v>0</v>
      </c>
      <c r="AH29" s="240">
        <f>'Круглосуточный стационар'!K30</f>
        <v>0</v>
      </c>
      <c r="AI29" s="240">
        <f>'Круглосуточный стационар'!S30</f>
        <v>0</v>
      </c>
      <c r="AJ29" s="240">
        <f>'Круглосуточный стационар'!W30</f>
        <v>0</v>
      </c>
      <c r="AK29" s="150">
        <f t="shared" si="8"/>
        <v>0</v>
      </c>
      <c r="AL29" s="241">
        <f>'Круглосуточный стационар'!AA30</f>
        <v>0</v>
      </c>
      <c r="AM29" s="242">
        <f>'Дневной стационар'!C30</f>
        <v>0</v>
      </c>
      <c r="AN29" s="149">
        <f>'Дневной стационар'!K30</f>
        <v>0</v>
      </c>
      <c r="AO29" s="150">
        <f t="shared" si="9"/>
        <v>0</v>
      </c>
      <c r="AP29" s="243">
        <f>'Дневной стационар'!S30</f>
        <v>0</v>
      </c>
      <c r="AR29" s="15"/>
    </row>
    <row r="30" spans="1:44" x14ac:dyDescent="0.25">
      <c r="A30" s="160">
        <f>'Скорая медицинская помощь'!A31</f>
        <v>18</v>
      </c>
      <c r="B30" s="10" t="str">
        <f>'Скорая медицинская помощь'!C31</f>
        <v>ГБУЗ КК ЕРБ</v>
      </c>
      <c r="C30" s="147">
        <f>'Скорая медицинская помощь'!D31</f>
        <v>0</v>
      </c>
      <c r="D30" s="149">
        <f>'Скорая медицинская помощь'!H31</f>
        <v>0</v>
      </c>
      <c r="E30" s="150">
        <f t="shared" si="0"/>
        <v>0</v>
      </c>
      <c r="F30" s="153">
        <f>'Скорая медицинская помощь'!L31</f>
        <v>0</v>
      </c>
      <c r="G30" s="147">
        <f>Поликлиника!D31</f>
        <v>41399</v>
      </c>
      <c r="H30" s="149">
        <f>Поликлиника!J31</f>
        <v>41399</v>
      </c>
      <c r="I30" s="150">
        <f t="shared" si="1"/>
        <v>0</v>
      </c>
      <c r="J30" s="149">
        <f>Поликлиника!S31</f>
        <v>0</v>
      </c>
      <c r="K30" s="149">
        <f>Поликлиника!AB31</f>
        <v>104836</v>
      </c>
      <c r="L30" s="149">
        <f>Поликлиника!AF31</f>
        <v>105036</v>
      </c>
      <c r="M30" s="150">
        <f t="shared" si="2"/>
        <v>200</v>
      </c>
      <c r="N30" s="149">
        <f>Поликлиника!AJ31</f>
        <v>200</v>
      </c>
      <c r="O30" s="149">
        <f>Поликлиника!AR31</f>
        <v>10155</v>
      </c>
      <c r="P30" s="149">
        <f>Поликлиника!AV31</f>
        <v>10155</v>
      </c>
      <c r="Q30" s="150">
        <f t="shared" si="3"/>
        <v>0</v>
      </c>
      <c r="R30" s="149">
        <f>Поликлиника!AZ31</f>
        <v>0</v>
      </c>
      <c r="S30" s="152">
        <f>Поликлиника!BH31</f>
        <v>8605</v>
      </c>
      <c r="T30" s="152">
        <f>Поликлиника!BL31</f>
        <v>8605</v>
      </c>
      <c r="U30" s="150">
        <f t="shared" si="4"/>
        <v>0</v>
      </c>
      <c r="V30" s="152">
        <f>Поликлиника!BP31</f>
        <v>0</v>
      </c>
      <c r="W30" s="149">
        <f>Поликлиника!BX31</f>
        <v>68260</v>
      </c>
      <c r="X30" s="149">
        <f>Поликлиника!CB31</f>
        <v>68260</v>
      </c>
      <c r="Y30" s="150">
        <f t="shared" si="5"/>
        <v>0</v>
      </c>
      <c r="Z30" s="149">
        <f>Поликлиника!CF31</f>
        <v>0</v>
      </c>
      <c r="AA30" s="152">
        <f>Поликлиника!CO31</f>
        <v>5882</v>
      </c>
      <c r="AB30" s="152">
        <f>Поликлиника!CS31</f>
        <v>5879</v>
      </c>
      <c r="AC30" s="150">
        <f t="shared" si="6"/>
        <v>-3</v>
      </c>
      <c r="AD30" s="238">
        <f>Поликлиника!CW31</f>
        <v>0</v>
      </c>
      <c r="AE30" s="239">
        <f>'Круглосуточный стационар'!C31</f>
        <v>5580</v>
      </c>
      <c r="AF30" s="240">
        <f>'Круглосуточный стационар'!G31</f>
        <v>5580</v>
      </c>
      <c r="AG30" s="150">
        <f t="shared" si="7"/>
        <v>0</v>
      </c>
      <c r="AH30" s="240">
        <f>'Круглосуточный стационар'!K31</f>
        <v>0</v>
      </c>
      <c r="AI30" s="240">
        <f>'Круглосуточный стационар'!S31</f>
        <v>0</v>
      </c>
      <c r="AJ30" s="240">
        <f>'Круглосуточный стационар'!W31</f>
        <v>0</v>
      </c>
      <c r="AK30" s="150">
        <f t="shared" si="8"/>
        <v>0</v>
      </c>
      <c r="AL30" s="241">
        <f>'Круглосуточный стационар'!AA31</f>
        <v>0</v>
      </c>
      <c r="AM30" s="242">
        <f>'Дневной стационар'!C31</f>
        <v>891</v>
      </c>
      <c r="AN30" s="149">
        <f>'Дневной стационар'!K31</f>
        <v>891</v>
      </c>
      <c r="AO30" s="150">
        <f t="shared" si="9"/>
        <v>0</v>
      </c>
      <c r="AP30" s="243">
        <f>'Дневной стационар'!S31</f>
        <v>0</v>
      </c>
      <c r="AR30" s="15"/>
    </row>
    <row r="31" spans="1:44" x14ac:dyDescent="0.25">
      <c r="A31" s="160">
        <f>'Скорая медицинская помощь'!A32</f>
        <v>19</v>
      </c>
      <c r="B31" s="10" t="str">
        <f>'Скорая медицинская помощь'!C32</f>
        <v>ГБУЗ КК ЕЛИЗОВСКАЯ СТОМАТОЛОГИЧЕСКАЯ ПОЛИКЛИНИКА</v>
      </c>
      <c r="C31" s="147">
        <f>'Скорая медицинская помощь'!D32</f>
        <v>0</v>
      </c>
      <c r="D31" s="149">
        <f>'Скорая медицинская помощь'!H32</f>
        <v>0</v>
      </c>
      <c r="E31" s="150">
        <f t="shared" si="0"/>
        <v>0</v>
      </c>
      <c r="F31" s="153">
        <f>'Скорая медицинская помощь'!L32</f>
        <v>0</v>
      </c>
      <c r="G31" s="147">
        <f>Поликлиника!D32</f>
        <v>0</v>
      </c>
      <c r="H31" s="149">
        <f>Поликлиника!J32</f>
        <v>0</v>
      </c>
      <c r="I31" s="150">
        <f t="shared" si="1"/>
        <v>0</v>
      </c>
      <c r="J31" s="149">
        <f>Поликлиника!S32</f>
        <v>0</v>
      </c>
      <c r="K31" s="149">
        <f>Поликлиника!AB32</f>
        <v>1000</v>
      </c>
      <c r="L31" s="149">
        <f>Поликлиника!AF32</f>
        <v>1000</v>
      </c>
      <c r="M31" s="150">
        <f t="shared" si="2"/>
        <v>0</v>
      </c>
      <c r="N31" s="149">
        <f>Поликлиника!AJ32</f>
        <v>0</v>
      </c>
      <c r="O31" s="149">
        <f>Поликлиника!AR32</f>
        <v>0</v>
      </c>
      <c r="P31" s="149">
        <f>Поликлиника!AV32</f>
        <v>0</v>
      </c>
      <c r="Q31" s="150">
        <f t="shared" si="3"/>
        <v>0</v>
      </c>
      <c r="R31" s="149">
        <f>Поликлиника!AZ32</f>
        <v>0</v>
      </c>
      <c r="S31" s="152">
        <f>Поликлиника!BH32</f>
        <v>450</v>
      </c>
      <c r="T31" s="152">
        <f>Поликлиника!BL32</f>
        <v>450</v>
      </c>
      <c r="U31" s="150">
        <f t="shared" si="4"/>
        <v>0</v>
      </c>
      <c r="V31" s="152">
        <f>Поликлиника!BP32</f>
        <v>0</v>
      </c>
      <c r="W31" s="149">
        <f>Поликлиника!BX32</f>
        <v>17271</v>
      </c>
      <c r="X31" s="149">
        <f>Поликлиника!CB32</f>
        <v>17271</v>
      </c>
      <c r="Y31" s="150">
        <f t="shared" si="5"/>
        <v>0</v>
      </c>
      <c r="Z31" s="149">
        <f>Поликлиника!CF32</f>
        <v>0</v>
      </c>
      <c r="AA31" s="152">
        <f>Поликлиника!CO32</f>
        <v>0</v>
      </c>
      <c r="AB31" s="152">
        <f>Поликлиника!CS32</f>
        <v>0</v>
      </c>
      <c r="AC31" s="150">
        <f t="shared" si="6"/>
        <v>0</v>
      </c>
      <c r="AD31" s="238">
        <f>Поликлиника!CW32</f>
        <v>0</v>
      </c>
      <c r="AE31" s="239">
        <f>'Круглосуточный стационар'!C32</f>
        <v>0</v>
      </c>
      <c r="AF31" s="240">
        <f>'Круглосуточный стационар'!G32</f>
        <v>0</v>
      </c>
      <c r="AG31" s="150">
        <f t="shared" si="7"/>
        <v>0</v>
      </c>
      <c r="AH31" s="240">
        <f>'Круглосуточный стационар'!K32</f>
        <v>0</v>
      </c>
      <c r="AI31" s="240">
        <f>'Круглосуточный стационар'!S32</f>
        <v>0</v>
      </c>
      <c r="AJ31" s="240">
        <f>'Круглосуточный стационар'!W32</f>
        <v>0</v>
      </c>
      <c r="AK31" s="150">
        <f t="shared" si="8"/>
        <v>0</v>
      </c>
      <c r="AL31" s="241">
        <f>'Круглосуточный стационар'!AA32</f>
        <v>0</v>
      </c>
      <c r="AM31" s="242">
        <f>'Дневной стационар'!C32</f>
        <v>0</v>
      </c>
      <c r="AN31" s="149">
        <f>'Дневной стационар'!K32</f>
        <v>0</v>
      </c>
      <c r="AO31" s="150">
        <f t="shared" si="9"/>
        <v>0</v>
      </c>
      <c r="AP31" s="243">
        <f>'Дневной стационар'!S32</f>
        <v>0</v>
      </c>
      <c r="AR31" s="15"/>
    </row>
    <row r="32" spans="1:44" x14ac:dyDescent="0.25">
      <c r="A32" s="160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47">
        <f>'Скорая медицинская помощь'!D33</f>
        <v>1484</v>
      </c>
      <c r="D32" s="149">
        <f>'Скорая медицинская помощь'!H33</f>
        <v>2316</v>
      </c>
      <c r="E32" s="150">
        <f t="shared" si="0"/>
        <v>832</v>
      </c>
      <c r="F32" s="153">
        <f>'Скорая медицинская помощь'!L33</f>
        <v>832</v>
      </c>
      <c r="G32" s="147">
        <f>Поликлиника!D33</f>
        <v>5100</v>
      </c>
      <c r="H32" s="149">
        <f>Поликлиника!J33</f>
        <v>5100</v>
      </c>
      <c r="I32" s="150">
        <f t="shared" si="1"/>
        <v>0</v>
      </c>
      <c r="J32" s="149">
        <f>Поликлиника!S33</f>
        <v>0</v>
      </c>
      <c r="K32" s="149">
        <f>Поликлиника!AB33</f>
        <v>26037</v>
      </c>
      <c r="L32" s="149">
        <f>Поликлиника!AF33</f>
        <v>26037</v>
      </c>
      <c r="M32" s="150">
        <f t="shared" si="2"/>
        <v>0</v>
      </c>
      <c r="N32" s="149">
        <f>Поликлиника!AJ33</f>
        <v>-849</v>
      </c>
      <c r="O32" s="149">
        <f>Поликлиника!AR33</f>
        <v>1333</v>
      </c>
      <c r="P32" s="149">
        <f>Поликлиника!AV33</f>
        <v>1333</v>
      </c>
      <c r="Q32" s="150">
        <f t="shared" si="3"/>
        <v>0</v>
      </c>
      <c r="R32" s="149">
        <f>Поликлиника!AZ33</f>
        <v>0</v>
      </c>
      <c r="S32" s="152">
        <f>Поликлиника!BH33</f>
        <v>1300</v>
      </c>
      <c r="T32" s="152">
        <f>Поликлиника!BL33</f>
        <v>1300</v>
      </c>
      <c r="U32" s="150">
        <f t="shared" si="4"/>
        <v>0</v>
      </c>
      <c r="V32" s="152">
        <f>Поликлиника!BP33</f>
        <v>0</v>
      </c>
      <c r="W32" s="149">
        <f>Поликлиника!BX33</f>
        <v>17371</v>
      </c>
      <c r="X32" s="149">
        <f>Поликлиника!CB33</f>
        <v>14202</v>
      </c>
      <c r="Y32" s="150">
        <f t="shared" si="5"/>
        <v>-3169</v>
      </c>
      <c r="Z32" s="149">
        <f>Поликлиника!CF33</f>
        <v>-3169</v>
      </c>
      <c r="AA32" s="152">
        <f>Поликлиника!CO33</f>
        <v>0</v>
      </c>
      <c r="AB32" s="152">
        <f>Поликлиника!CS33</f>
        <v>0</v>
      </c>
      <c r="AC32" s="150">
        <f t="shared" si="6"/>
        <v>0</v>
      </c>
      <c r="AD32" s="238">
        <f>Поликлиника!CW33</f>
        <v>0</v>
      </c>
      <c r="AE32" s="239">
        <f>'Круглосуточный стационар'!C33</f>
        <v>1048</v>
      </c>
      <c r="AF32" s="240">
        <f>'Круглосуточный стационар'!G33</f>
        <v>1048</v>
      </c>
      <c r="AG32" s="150">
        <f t="shared" si="7"/>
        <v>0</v>
      </c>
      <c r="AH32" s="240">
        <f>'Круглосуточный стационар'!K33</f>
        <v>147</v>
      </c>
      <c r="AI32" s="240">
        <f>'Круглосуточный стационар'!S33</f>
        <v>0</v>
      </c>
      <c r="AJ32" s="240">
        <f>'Круглосуточный стационар'!W33</f>
        <v>0</v>
      </c>
      <c r="AK32" s="150">
        <f t="shared" si="8"/>
        <v>0</v>
      </c>
      <c r="AL32" s="241">
        <f>'Круглосуточный стационар'!AA33</f>
        <v>0</v>
      </c>
      <c r="AM32" s="242">
        <f>'Дневной стационар'!C33</f>
        <v>899</v>
      </c>
      <c r="AN32" s="149">
        <f>'Дневной стационар'!K33</f>
        <v>1170</v>
      </c>
      <c r="AO32" s="150">
        <f t="shared" si="9"/>
        <v>271</v>
      </c>
      <c r="AP32" s="243">
        <f>'Дневной стационар'!S33</f>
        <v>271</v>
      </c>
      <c r="AR32" s="15"/>
    </row>
    <row r="33" spans="1:44" x14ac:dyDescent="0.25">
      <c r="A33" s="160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47">
        <f>'Скорая медицинская помощь'!D34</f>
        <v>1915</v>
      </c>
      <c r="D33" s="149">
        <f>'Скорая медицинская помощь'!H34</f>
        <v>1915</v>
      </c>
      <c r="E33" s="150">
        <f t="shared" si="0"/>
        <v>0</v>
      </c>
      <c r="F33" s="153">
        <f>'Скорая медицинская помощь'!L34</f>
        <v>0</v>
      </c>
      <c r="G33" s="147">
        <f>Поликлиника!D34</f>
        <v>2389</v>
      </c>
      <c r="H33" s="149">
        <f>Поликлиника!J34</f>
        <v>2367</v>
      </c>
      <c r="I33" s="150">
        <f t="shared" si="1"/>
        <v>-22</v>
      </c>
      <c r="J33" s="149">
        <f>Поликлиника!S34</f>
        <v>0</v>
      </c>
      <c r="K33" s="149">
        <f>Поликлиника!AB34</f>
        <v>6136</v>
      </c>
      <c r="L33" s="149">
        <f>Поликлиника!AF34</f>
        <v>6136</v>
      </c>
      <c r="M33" s="150">
        <f t="shared" si="2"/>
        <v>0</v>
      </c>
      <c r="N33" s="149">
        <f>Поликлиника!AJ34</f>
        <v>0</v>
      </c>
      <c r="O33" s="149">
        <f>Поликлиника!AR34</f>
        <v>454</v>
      </c>
      <c r="P33" s="149">
        <f>Поликлиника!AV34</f>
        <v>454</v>
      </c>
      <c r="Q33" s="150">
        <f t="shared" si="3"/>
        <v>0</v>
      </c>
      <c r="R33" s="149">
        <f>Поликлиника!AZ34</f>
        <v>0</v>
      </c>
      <c r="S33" s="152">
        <f>Поликлиника!BH34</f>
        <v>250</v>
      </c>
      <c r="T33" s="152">
        <f>Поликлиника!BL34</f>
        <v>500</v>
      </c>
      <c r="U33" s="150">
        <f t="shared" si="4"/>
        <v>250</v>
      </c>
      <c r="V33" s="152">
        <f>Поликлиника!BP34</f>
        <v>250</v>
      </c>
      <c r="W33" s="149">
        <f>Поликлиника!BX34</f>
        <v>4330</v>
      </c>
      <c r="X33" s="149">
        <f>Поликлиника!CB34</f>
        <v>4330</v>
      </c>
      <c r="Y33" s="150">
        <f t="shared" si="5"/>
        <v>0</v>
      </c>
      <c r="Z33" s="149">
        <f>Поликлиника!CF34</f>
        <v>0</v>
      </c>
      <c r="AA33" s="152">
        <f>Поликлиника!CO34</f>
        <v>0</v>
      </c>
      <c r="AB33" s="152">
        <f>Поликлиника!CS34</f>
        <v>0</v>
      </c>
      <c r="AC33" s="150">
        <f t="shared" si="6"/>
        <v>0</v>
      </c>
      <c r="AD33" s="238">
        <f>Поликлиника!CW34</f>
        <v>550</v>
      </c>
      <c r="AE33" s="239">
        <f>'Круглосуточный стационар'!C34</f>
        <v>364</v>
      </c>
      <c r="AF33" s="240">
        <f>'Круглосуточный стационар'!G34</f>
        <v>364</v>
      </c>
      <c r="AG33" s="150">
        <f t="shared" si="7"/>
        <v>0</v>
      </c>
      <c r="AH33" s="240">
        <f>'Круглосуточный стационар'!K34</f>
        <v>0</v>
      </c>
      <c r="AI33" s="240">
        <f>'Круглосуточный стационар'!S34</f>
        <v>0</v>
      </c>
      <c r="AJ33" s="240">
        <f>'Круглосуточный стационар'!W34</f>
        <v>0</v>
      </c>
      <c r="AK33" s="150">
        <f t="shared" si="8"/>
        <v>0</v>
      </c>
      <c r="AL33" s="241">
        <f>'Круглосуточный стационар'!AA34</f>
        <v>0</v>
      </c>
      <c r="AM33" s="242">
        <f>'Дневной стационар'!C34</f>
        <v>160</v>
      </c>
      <c r="AN33" s="149">
        <f>'Дневной стационар'!K34</f>
        <v>160</v>
      </c>
      <c r="AO33" s="150">
        <f t="shared" si="9"/>
        <v>0</v>
      </c>
      <c r="AP33" s="243">
        <f>'Дневной стационар'!S34</f>
        <v>0</v>
      </c>
      <c r="AR33" s="15"/>
    </row>
    <row r="34" spans="1:44" x14ac:dyDescent="0.25">
      <c r="A34" s="160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47">
        <f>'Скорая медицинская помощь'!D35</f>
        <v>361</v>
      </c>
      <c r="D34" s="149">
        <f>'Скорая медицинская помощь'!H35</f>
        <v>361</v>
      </c>
      <c r="E34" s="150">
        <f t="shared" si="0"/>
        <v>0</v>
      </c>
      <c r="F34" s="153">
        <f>'Скорая медицинская помощь'!L35</f>
        <v>0</v>
      </c>
      <c r="G34" s="147">
        <f>Поликлиника!D35</f>
        <v>2122</v>
      </c>
      <c r="H34" s="149">
        <f>Поликлиника!J35</f>
        <v>2122</v>
      </c>
      <c r="I34" s="150">
        <f t="shared" si="1"/>
        <v>0</v>
      </c>
      <c r="J34" s="149">
        <f>Поликлиника!S35</f>
        <v>0</v>
      </c>
      <c r="K34" s="149">
        <f>Поликлиника!AB35</f>
        <v>4049</v>
      </c>
      <c r="L34" s="149">
        <f>Поликлиника!AF35</f>
        <v>4049</v>
      </c>
      <c r="M34" s="150">
        <f t="shared" si="2"/>
        <v>0</v>
      </c>
      <c r="N34" s="149">
        <f>Поликлиника!AJ35</f>
        <v>0</v>
      </c>
      <c r="O34" s="149">
        <f>Поликлиника!AR35</f>
        <v>410</v>
      </c>
      <c r="P34" s="149">
        <f>Поликлиника!AV35</f>
        <v>410</v>
      </c>
      <c r="Q34" s="150">
        <f t="shared" si="3"/>
        <v>0</v>
      </c>
      <c r="R34" s="149">
        <f>Поликлиника!AZ35</f>
        <v>0</v>
      </c>
      <c r="S34" s="152">
        <f>Поликлиника!BH35</f>
        <v>350</v>
      </c>
      <c r="T34" s="152">
        <f>Поликлиника!BL35</f>
        <v>350</v>
      </c>
      <c r="U34" s="150">
        <f t="shared" si="4"/>
        <v>0</v>
      </c>
      <c r="V34" s="152">
        <f>Поликлиника!BP35</f>
        <v>0</v>
      </c>
      <c r="W34" s="149">
        <f>Поликлиника!BX35</f>
        <v>2662</v>
      </c>
      <c r="X34" s="149">
        <f>Поликлиника!CB35</f>
        <v>2662</v>
      </c>
      <c r="Y34" s="150">
        <f t="shared" si="5"/>
        <v>0</v>
      </c>
      <c r="Z34" s="149">
        <f>Поликлиника!CF35</f>
        <v>0</v>
      </c>
      <c r="AA34" s="152">
        <f>Поликлиника!CO35</f>
        <v>105</v>
      </c>
      <c r="AB34" s="152">
        <f>Поликлиника!CS35</f>
        <v>50</v>
      </c>
      <c r="AC34" s="150">
        <f t="shared" si="6"/>
        <v>-55</v>
      </c>
      <c r="AD34" s="238">
        <f>Поликлиника!CW35</f>
        <v>0</v>
      </c>
      <c r="AE34" s="239">
        <f>'Круглосуточный стационар'!C35</f>
        <v>384</v>
      </c>
      <c r="AF34" s="240">
        <f>'Круглосуточный стационар'!G35</f>
        <v>384</v>
      </c>
      <c r="AG34" s="150">
        <f t="shared" si="7"/>
        <v>0</v>
      </c>
      <c r="AH34" s="240">
        <f>'Круглосуточный стационар'!K35</f>
        <v>0</v>
      </c>
      <c r="AI34" s="240">
        <f>'Круглосуточный стационар'!S35</f>
        <v>0</v>
      </c>
      <c r="AJ34" s="240">
        <f>'Круглосуточный стационар'!W35</f>
        <v>0</v>
      </c>
      <c r="AK34" s="150">
        <f t="shared" si="8"/>
        <v>0</v>
      </c>
      <c r="AL34" s="241">
        <f>'Круглосуточный стационар'!AA35</f>
        <v>0</v>
      </c>
      <c r="AM34" s="242">
        <f>'Дневной стационар'!C35</f>
        <v>280</v>
      </c>
      <c r="AN34" s="149">
        <f>'Дневной стационар'!K35</f>
        <v>280</v>
      </c>
      <c r="AO34" s="150">
        <f t="shared" si="9"/>
        <v>0</v>
      </c>
      <c r="AP34" s="243">
        <f>'Дневной стационар'!S35</f>
        <v>0</v>
      </c>
      <c r="AR34" s="15"/>
    </row>
    <row r="35" spans="1:44" x14ac:dyDescent="0.25">
      <c r="A35" s="160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47">
        <f>'Скорая медицинская помощь'!D36</f>
        <v>737</v>
      </c>
      <c r="D35" s="149">
        <f>'Скорая медицинская помощь'!H36</f>
        <v>1100</v>
      </c>
      <c r="E35" s="150">
        <f t="shared" si="0"/>
        <v>363</v>
      </c>
      <c r="F35" s="153">
        <f>'Скорая медицинская помощь'!L36</f>
        <v>363</v>
      </c>
      <c r="G35" s="147">
        <f>Поликлиника!D36</f>
        <v>3070</v>
      </c>
      <c r="H35" s="149">
        <f>Поликлиника!J36</f>
        <v>3070</v>
      </c>
      <c r="I35" s="150">
        <f t="shared" si="1"/>
        <v>0</v>
      </c>
      <c r="J35" s="149">
        <f>Поликлиника!S36</f>
        <v>0</v>
      </c>
      <c r="K35" s="149">
        <f>Поликлиника!AB36</f>
        <v>10719</v>
      </c>
      <c r="L35" s="149">
        <f>Поликлиника!AF36</f>
        <v>10975</v>
      </c>
      <c r="M35" s="150">
        <f t="shared" si="2"/>
        <v>256</v>
      </c>
      <c r="N35" s="149">
        <f>Поликлиника!AJ36</f>
        <v>256</v>
      </c>
      <c r="O35" s="149">
        <f>Поликлиника!AR36</f>
        <v>940</v>
      </c>
      <c r="P35" s="149">
        <f>Поликлиника!AV36</f>
        <v>940</v>
      </c>
      <c r="Q35" s="150">
        <f t="shared" si="3"/>
        <v>0</v>
      </c>
      <c r="R35" s="149">
        <f>Поликлиника!AZ36</f>
        <v>-833</v>
      </c>
      <c r="S35" s="152">
        <f>Поликлиника!BH36</f>
        <v>146</v>
      </c>
      <c r="T35" s="152">
        <f>Поликлиника!BL36</f>
        <v>146</v>
      </c>
      <c r="U35" s="150">
        <f t="shared" si="4"/>
        <v>0</v>
      </c>
      <c r="V35" s="152">
        <f>Поликлиника!BP36</f>
        <v>0</v>
      </c>
      <c r="W35" s="149">
        <f>Поликлиника!BX36</f>
        <v>6866</v>
      </c>
      <c r="X35" s="149">
        <f>Поликлиника!CB36</f>
        <v>6866</v>
      </c>
      <c r="Y35" s="150">
        <f t="shared" si="5"/>
        <v>0</v>
      </c>
      <c r="Z35" s="149">
        <f>Поликлиника!CF36</f>
        <v>-1588</v>
      </c>
      <c r="AA35" s="152">
        <f>Поликлиника!CO36</f>
        <v>0</v>
      </c>
      <c r="AB35" s="152">
        <f>Поликлиника!CS36</f>
        <v>0</v>
      </c>
      <c r="AC35" s="150">
        <f t="shared" si="6"/>
        <v>0</v>
      </c>
      <c r="AD35" s="238">
        <f>Поликлиника!CW36</f>
        <v>963</v>
      </c>
      <c r="AE35" s="239">
        <f>'Круглосуточный стационар'!C36</f>
        <v>500</v>
      </c>
      <c r="AF35" s="240">
        <f>'Круглосуточный стационар'!G36</f>
        <v>500</v>
      </c>
      <c r="AG35" s="150">
        <f t="shared" si="7"/>
        <v>0</v>
      </c>
      <c r="AH35" s="240">
        <f>'Круглосуточный стационар'!K36</f>
        <v>0</v>
      </c>
      <c r="AI35" s="240">
        <f>'Круглосуточный стационар'!S36</f>
        <v>0</v>
      </c>
      <c r="AJ35" s="240">
        <f>'Круглосуточный стационар'!W36</f>
        <v>0</v>
      </c>
      <c r="AK35" s="150">
        <f t="shared" si="8"/>
        <v>0</v>
      </c>
      <c r="AL35" s="241">
        <f>'Круглосуточный стационар'!AA36</f>
        <v>0</v>
      </c>
      <c r="AM35" s="242">
        <f>'Дневной стационар'!C36</f>
        <v>300</v>
      </c>
      <c r="AN35" s="149">
        <f>'Дневной стационар'!K36</f>
        <v>300</v>
      </c>
      <c r="AO35" s="150">
        <f t="shared" si="9"/>
        <v>0</v>
      </c>
      <c r="AP35" s="243">
        <f>'Дневной стационар'!S36</f>
        <v>0</v>
      </c>
      <c r="AR35" s="15"/>
    </row>
    <row r="36" spans="1:44" x14ac:dyDescent="0.25">
      <c r="A36" s="160">
        <f>'Скорая медицинская помощь'!A37</f>
        <v>24</v>
      </c>
      <c r="B36" s="10" t="str">
        <f>'Скорая медицинская помощь'!C37</f>
        <v>ГБУЗ КК СОБОЛЕВСКАЯ РБ</v>
      </c>
      <c r="C36" s="147">
        <f>'Скорая медицинская помощь'!D37</f>
        <v>543</v>
      </c>
      <c r="D36" s="149">
        <f>'Скорая медицинская помощь'!H37</f>
        <v>543</v>
      </c>
      <c r="E36" s="150">
        <f t="shared" si="0"/>
        <v>0</v>
      </c>
      <c r="F36" s="153">
        <f>'Скорая медицинская помощь'!L37</f>
        <v>0</v>
      </c>
      <c r="G36" s="147">
        <f>Поликлиника!D37</f>
        <v>1127</v>
      </c>
      <c r="H36" s="149">
        <f>Поликлиника!J37</f>
        <v>1127</v>
      </c>
      <c r="I36" s="150">
        <f t="shared" si="1"/>
        <v>0</v>
      </c>
      <c r="J36" s="149">
        <f>Поликлиника!S37</f>
        <v>0</v>
      </c>
      <c r="K36" s="149">
        <f>Поликлиника!AB37</f>
        <v>2125</v>
      </c>
      <c r="L36" s="149">
        <f>Поликлиника!AF37</f>
        <v>2125</v>
      </c>
      <c r="M36" s="150">
        <f t="shared" si="2"/>
        <v>0</v>
      </c>
      <c r="N36" s="149">
        <f>Поликлиника!AJ37</f>
        <v>0</v>
      </c>
      <c r="O36" s="149">
        <f>Поликлиника!AR37</f>
        <v>281</v>
      </c>
      <c r="P36" s="149">
        <f>Поликлиника!AV37</f>
        <v>281</v>
      </c>
      <c r="Q36" s="150">
        <f t="shared" si="3"/>
        <v>0</v>
      </c>
      <c r="R36" s="149">
        <f>Поликлиника!AZ37</f>
        <v>0</v>
      </c>
      <c r="S36" s="152">
        <f>Поликлиника!BH37</f>
        <v>500</v>
      </c>
      <c r="T36" s="152">
        <f>Поликлиника!BL37</f>
        <v>500</v>
      </c>
      <c r="U36" s="150">
        <f t="shared" si="4"/>
        <v>0</v>
      </c>
      <c r="V36" s="152">
        <f>Поликлиника!BP37</f>
        <v>0</v>
      </c>
      <c r="W36" s="149">
        <f>Поликлиника!BX37</f>
        <v>2158</v>
      </c>
      <c r="X36" s="149">
        <f>Поликлиника!CB37</f>
        <v>2158</v>
      </c>
      <c r="Y36" s="150">
        <f t="shared" si="5"/>
        <v>0</v>
      </c>
      <c r="Z36" s="149">
        <f>Поликлиника!CF37</f>
        <v>0</v>
      </c>
      <c r="AA36" s="152">
        <f>Поликлиника!CO37</f>
        <v>0</v>
      </c>
      <c r="AB36" s="152">
        <f>Поликлиника!CS37</f>
        <v>0</v>
      </c>
      <c r="AC36" s="150">
        <f t="shared" si="6"/>
        <v>0</v>
      </c>
      <c r="AD36" s="238">
        <f>Поликлиника!CW37</f>
        <v>0</v>
      </c>
      <c r="AE36" s="239">
        <f>'Круглосуточный стационар'!C37</f>
        <v>313</v>
      </c>
      <c r="AF36" s="240">
        <f>'Круглосуточный стационар'!G37</f>
        <v>313</v>
      </c>
      <c r="AG36" s="150">
        <f t="shared" si="7"/>
        <v>0</v>
      </c>
      <c r="AH36" s="240">
        <f>'Круглосуточный стационар'!K37</f>
        <v>0</v>
      </c>
      <c r="AI36" s="240">
        <f>'Круглосуточный стационар'!S37</f>
        <v>0</v>
      </c>
      <c r="AJ36" s="240">
        <f>'Круглосуточный стационар'!W37</f>
        <v>0</v>
      </c>
      <c r="AK36" s="150">
        <f t="shared" si="8"/>
        <v>0</v>
      </c>
      <c r="AL36" s="241">
        <f>'Круглосуточный стационар'!AA37</f>
        <v>0</v>
      </c>
      <c r="AM36" s="242">
        <f>'Дневной стационар'!C37</f>
        <v>167</v>
      </c>
      <c r="AN36" s="149">
        <f>'Дневной стационар'!K37</f>
        <v>167</v>
      </c>
      <c r="AO36" s="150">
        <f t="shared" si="9"/>
        <v>0</v>
      </c>
      <c r="AP36" s="243">
        <f>'Дневной стационар'!S37</f>
        <v>0</v>
      </c>
      <c r="AR36" s="15"/>
    </row>
    <row r="37" spans="1:44" x14ac:dyDescent="0.25">
      <c r="A37" s="160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47">
        <f>'Скорая медицинская помощь'!D38</f>
        <v>570</v>
      </c>
      <c r="D37" s="149">
        <f>'Скорая медицинская помощь'!H38</f>
        <v>570</v>
      </c>
      <c r="E37" s="150">
        <f t="shared" si="0"/>
        <v>0</v>
      </c>
      <c r="F37" s="153">
        <f>'Скорая медицинская помощь'!L38</f>
        <v>0</v>
      </c>
      <c r="G37" s="147">
        <f>Поликлиника!D38</f>
        <v>1476</v>
      </c>
      <c r="H37" s="149">
        <f>Поликлиника!J38</f>
        <v>1476</v>
      </c>
      <c r="I37" s="150">
        <f t="shared" si="1"/>
        <v>0</v>
      </c>
      <c r="J37" s="149">
        <f>Поликлиника!S38</f>
        <v>0</v>
      </c>
      <c r="K37" s="149">
        <f>Поликлиника!AB38</f>
        <v>3888</v>
      </c>
      <c r="L37" s="149">
        <f>Поликлиника!AF38</f>
        <v>3888</v>
      </c>
      <c r="M37" s="150">
        <f t="shared" si="2"/>
        <v>0</v>
      </c>
      <c r="N37" s="149">
        <f>Поликлиника!AJ38</f>
        <v>0</v>
      </c>
      <c r="O37" s="149">
        <f>Поликлиника!AR38</f>
        <v>198</v>
      </c>
      <c r="P37" s="149">
        <f>Поликлиника!AV38</f>
        <v>198</v>
      </c>
      <c r="Q37" s="150">
        <f t="shared" si="3"/>
        <v>0</v>
      </c>
      <c r="R37" s="149">
        <f>Поликлиника!AZ38</f>
        <v>0</v>
      </c>
      <c r="S37" s="152">
        <f>Поликлиника!BH38</f>
        <v>250</v>
      </c>
      <c r="T37" s="152">
        <f>Поликлиника!BL38</f>
        <v>250</v>
      </c>
      <c r="U37" s="150">
        <f t="shared" si="4"/>
        <v>0</v>
      </c>
      <c r="V37" s="152">
        <f>Поликлиника!BP38</f>
        <v>0</v>
      </c>
      <c r="W37" s="149">
        <f>Поликлиника!BX38</f>
        <v>4500</v>
      </c>
      <c r="X37" s="149">
        <f>Поликлиника!CB38</f>
        <v>4500</v>
      </c>
      <c r="Y37" s="150">
        <f t="shared" si="5"/>
        <v>0</v>
      </c>
      <c r="Z37" s="149">
        <f>Поликлиника!CF38</f>
        <v>0</v>
      </c>
      <c r="AA37" s="152">
        <f>Поликлиника!CO38</f>
        <v>0</v>
      </c>
      <c r="AB37" s="152">
        <f>Поликлиника!CS38</f>
        <v>0</v>
      </c>
      <c r="AC37" s="150">
        <f t="shared" si="6"/>
        <v>0</v>
      </c>
      <c r="AD37" s="238">
        <f>Поликлиника!CW38</f>
        <v>0</v>
      </c>
      <c r="AE37" s="239">
        <f>'Круглосуточный стационар'!C38</f>
        <v>313</v>
      </c>
      <c r="AF37" s="240">
        <f>'Круглосуточный стационар'!G38</f>
        <v>313</v>
      </c>
      <c r="AG37" s="150">
        <f t="shared" si="7"/>
        <v>0</v>
      </c>
      <c r="AH37" s="240">
        <f>'Круглосуточный стационар'!K38</f>
        <v>0</v>
      </c>
      <c r="AI37" s="240">
        <f>'Круглосуточный стационар'!S38</f>
        <v>0</v>
      </c>
      <c r="AJ37" s="240">
        <f>'Круглосуточный стационар'!W38</f>
        <v>0</v>
      </c>
      <c r="AK37" s="150">
        <f t="shared" si="8"/>
        <v>0</v>
      </c>
      <c r="AL37" s="241">
        <f>'Круглосуточный стационар'!AA38</f>
        <v>0</v>
      </c>
      <c r="AM37" s="242">
        <f>'Дневной стационар'!C38</f>
        <v>230</v>
      </c>
      <c r="AN37" s="149">
        <f>'Дневной стационар'!K38</f>
        <v>230</v>
      </c>
      <c r="AO37" s="150">
        <f t="shared" si="9"/>
        <v>0</v>
      </c>
      <c r="AP37" s="243">
        <f>'Дневной стационар'!S38</f>
        <v>0</v>
      </c>
      <c r="AR37" s="15"/>
    </row>
    <row r="38" spans="1:44" x14ac:dyDescent="0.25">
      <c r="A38" s="160">
        <f>'Скорая медицинская помощь'!A39</f>
        <v>26</v>
      </c>
      <c r="B38" s="10" t="str">
        <f>'Скорая медицинская помощь'!C39</f>
        <v>ГБУЗ КК ВИЛЮЧИНСКАЯ ГБ</v>
      </c>
      <c r="C38" s="147">
        <f>'Скорая медицинская помощь'!D39</f>
        <v>4950</v>
      </c>
      <c r="D38" s="149">
        <f>'Скорая медицинская помощь'!H39</f>
        <v>4950</v>
      </c>
      <c r="E38" s="150">
        <f t="shared" si="0"/>
        <v>0</v>
      </c>
      <c r="F38" s="153">
        <f>'Скорая медицинская помощь'!L39</f>
        <v>-1450</v>
      </c>
      <c r="G38" s="147">
        <f>Поликлиника!D39</f>
        <v>14010</v>
      </c>
      <c r="H38" s="149">
        <f>Поликлиника!J39</f>
        <v>14010</v>
      </c>
      <c r="I38" s="150">
        <f t="shared" si="1"/>
        <v>0</v>
      </c>
      <c r="J38" s="149">
        <f>Поликлиника!S39</f>
        <v>0</v>
      </c>
      <c r="K38" s="149">
        <f>Поликлиника!AB39</f>
        <v>46198</v>
      </c>
      <c r="L38" s="149">
        <f>Поликлиника!AF39</f>
        <v>46198</v>
      </c>
      <c r="M38" s="150">
        <f t="shared" si="2"/>
        <v>0</v>
      </c>
      <c r="N38" s="149">
        <f>Поликлиника!AJ39</f>
        <v>0</v>
      </c>
      <c r="O38" s="149">
        <f>Поликлиника!AR39</f>
        <v>2623</v>
      </c>
      <c r="P38" s="149">
        <f>Поликлиника!AV39</f>
        <v>2623</v>
      </c>
      <c r="Q38" s="150">
        <f t="shared" si="3"/>
        <v>0</v>
      </c>
      <c r="R38" s="149">
        <f>Поликлиника!AZ39</f>
        <v>0</v>
      </c>
      <c r="S38" s="152">
        <f>Поликлиника!BH39</f>
        <v>2600</v>
      </c>
      <c r="T38" s="152">
        <f>Поликлиника!BL39</f>
        <v>2600</v>
      </c>
      <c r="U38" s="150">
        <f t="shared" si="4"/>
        <v>0</v>
      </c>
      <c r="V38" s="152">
        <f>Поликлиника!BP39</f>
        <v>0</v>
      </c>
      <c r="W38" s="149">
        <f>Поликлиника!BX39</f>
        <v>26050</v>
      </c>
      <c r="X38" s="149">
        <f>Поликлиника!CB39</f>
        <v>26050</v>
      </c>
      <c r="Y38" s="150">
        <f t="shared" si="5"/>
        <v>0</v>
      </c>
      <c r="Z38" s="149">
        <f>Поликлиника!CF39</f>
        <v>0</v>
      </c>
      <c r="AA38" s="152">
        <f>Поликлиника!CO39</f>
        <v>1155</v>
      </c>
      <c r="AB38" s="152">
        <f>Поликлиника!CS39</f>
        <v>1045</v>
      </c>
      <c r="AC38" s="150">
        <f t="shared" si="6"/>
        <v>-110</v>
      </c>
      <c r="AD38" s="238">
        <f>Поликлиника!CW39</f>
        <v>10711</v>
      </c>
      <c r="AE38" s="239">
        <f>'Круглосуточный стационар'!C39</f>
        <v>1666</v>
      </c>
      <c r="AF38" s="240">
        <f>'Круглосуточный стационар'!G39</f>
        <v>1666</v>
      </c>
      <c r="AG38" s="150">
        <f t="shared" si="7"/>
        <v>0</v>
      </c>
      <c r="AH38" s="240">
        <f>'Круглосуточный стационар'!K39</f>
        <v>0</v>
      </c>
      <c r="AI38" s="240">
        <f>'Круглосуточный стационар'!S39</f>
        <v>0</v>
      </c>
      <c r="AJ38" s="240">
        <f>'Круглосуточный стационар'!W39</f>
        <v>0</v>
      </c>
      <c r="AK38" s="150">
        <f t="shared" si="8"/>
        <v>0</v>
      </c>
      <c r="AL38" s="241">
        <f>'Круглосуточный стационар'!AA39</f>
        <v>0</v>
      </c>
      <c r="AM38" s="242">
        <f>'Дневной стационар'!C39</f>
        <v>481</v>
      </c>
      <c r="AN38" s="149">
        <f>'Дневной стационар'!K39</f>
        <v>481</v>
      </c>
      <c r="AO38" s="150">
        <f t="shared" si="9"/>
        <v>0</v>
      </c>
      <c r="AP38" s="243">
        <f>'Дневной стационар'!S39</f>
        <v>0</v>
      </c>
      <c r="AR38" s="15"/>
    </row>
    <row r="39" spans="1:44" x14ac:dyDescent="0.25">
      <c r="A39" s="160">
        <f>'Скорая медицинская помощь'!A40</f>
        <v>27</v>
      </c>
      <c r="B39" s="10" t="str">
        <f>'Скорая медицинская помощь'!C40</f>
        <v>ГБУЗ КК НИКОЛЬСКАЯ РБ</v>
      </c>
      <c r="C39" s="147">
        <f>'Скорая медицинская помощь'!D40</f>
        <v>0</v>
      </c>
      <c r="D39" s="149">
        <f>'Скорая медицинская помощь'!H40</f>
        <v>0</v>
      </c>
      <c r="E39" s="150">
        <f t="shared" si="0"/>
        <v>0</v>
      </c>
      <c r="F39" s="153">
        <f>'Скорая медицинская помощь'!L40</f>
        <v>0</v>
      </c>
      <c r="G39" s="147">
        <f>Поликлиника!D40</f>
        <v>80</v>
      </c>
      <c r="H39" s="149">
        <f>Поликлиника!J40</f>
        <v>102</v>
      </c>
      <c r="I39" s="150">
        <f t="shared" si="1"/>
        <v>22</v>
      </c>
      <c r="J39" s="149">
        <f>Поликлиника!S40</f>
        <v>0</v>
      </c>
      <c r="K39" s="149">
        <f>Поликлиника!AB40</f>
        <v>1508</v>
      </c>
      <c r="L39" s="149">
        <f>Поликлиника!AF40</f>
        <v>1508</v>
      </c>
      <c r="M39" s="150">
        <f t="shared" si="2"/>
        <v>0</v>
      </c>
      <c r="N39" s="149">
        <f>Поликлиника!AJ40</f>
        <v>0</v>
      </c>
      <c r="O39" s="149">
        <f>Поликлиника!AR40</f>
        <v>91</v>
      </c>
      <c r="P39" s="149">
        <f>Поликлиника!AV40</f>
        <v>91</v>
      </c>
      <c r="Q39" s="150">
        <f t="shared" si="3"/>
        <v>0</v>
      </c>
      <c r="R39" s="149">
        <f>Поликлиника!AZ40</f>
        <v>0</v>
      </c>
      <c r="S39" s="152">
        <f>Поликлиника!BH40</f>
        <v>0</v>
      </c>
      <c r="T39" s="152">
        <f>Поликлиника!BL40</f>
        <v>0</v>
      </c>
      <c r="U39" s="150">
        <f t="shared" si="4"/>
        <v>0</v>
      </c>
      <c r="V39" s="152">
        <f>Поликлиника!BP40</f>
        <v>0</v>
      </c>
      <c r="W39" s="149">
        <f>Поликлиника!BX40</f>
        <v>1283</v>
      </c>
      <c r="X39" s="149">
        <f>Поликлиника!CB40</f>
        <v>1283</v>
      </c>
      <c r="Y39" s="150">
        <f t="shared" si="5"/>
        <v>0</v>
      </c>
      <c r="Z39" s="149">
        <f>Поликлиника!CF40</f>
        <v>0</v>
      </c>
      <c r="AA39" s="152">
        <f>Поликлиника!CO40</f>
        <v>0</v>
      </c>
      <c r="AB39" s="152">
        <f>Поликлиника!CS40</f>
        <v>0</v>
      </c>
      <c r="AC39" s="150">
        <f t="shared" si="6"/>
        <v>0</v>
      </c>
      <c r="AD39" s="238">
        <f>Поликлиника!CW40</f>
        <v>0</v>
      </c>
      <c r="AE39" s="239">
        <f>'Круглосуточный стационар'!C40</f>
        <v>88</v>
      </c>
      <c r="AF39" s="240">
        <f>'Круглосуточный стационар'!G40</f>
        <v>88</v>
      </c>
      <c r="AG39" s="150">
        <f t="shared" si="7"/>
        <v>0</v>
      </c>
      <c r="AH39" s="240">
        <f>'Круглосуточный стационар'!K40</f>
        <v>0</v>
      </c>
      <c r="AI39" s="240">
        <f>'Круглосуточный стационар'!S40</f>
        <v>0</v>
      </c>
      <c r="AJ39" s="240">
        <f>'Круглосуточный стационар'!W40</f>
        <v>0</v>
      </c>
      <c r="AK39" s="150">
        <f t="shared" si="8"/>
        <v>0</v>
      </c>
      <c r="AL39" s="241">
        <f>'Круглосуточный стационар'!AA40</f>
        <v>0</v>
      </c>
      <c r="AM39" s="242">
        <f>'Дневной стационар'!C40</f>
        <v>51</v>
      </c>
      <c r="AN39" s="149">
        <f>'Дневной стационар'!K40</f>
        <v>51</v>
      </c>
      <c r="AO39" s="150">
        <f t="shared" si="9"/>
        <v>0</v>
      </c>
      <c r="AP39" s="243">
        <f>'Дневной стационар'!S40</f>
        <v>0</v>
      </c>
      <c r="AR39" s="15"/>
    </row>
    <row r="40" spans="1:44" x14ac:dyDescent="0.25">
      <c r="A40" s="160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47">
        <f>'Скорая медицинская помощь'!D41</f>
        <v>1325</v>
      </c>
      <c r="D40" s="149">
        <f>'Скорая медицинская помощь'!H41</f>
        <v>1325</v>
      </c>
      <c r="E40" s="150">
        <f t="shared" si="0"/>
        <v>0</v>
      </c>
      <c r="F40" s="153">
        <f>'Скорая медицинская помощь'!L41</f>
        <v>0</v>
      </c>
      <c r="G40" s="147">
        <f>Поликлиника!D41</f>
        <v>1884</v>
      </c>
      <c r="H40" s="149">
        <f>Поликлиника!J41</f>
        <v>1884</v>
      </c>
      <c r="I40" s="150">
        <f t="shared" si="1"/>
        <v>0</v>
      </c>
      <c r="J40" s="149">
        <f>Поликлиника!S41</f>
        <v>0</v>
      </c>
      <c r="K40" s="149">
        <f>Поликлиника!AB41</f>
        <v>4639</v>
      </c>
      <c r="L40" s="149">
        <f>Поликлиника!AF41</f>
        <v>4639</v>
      </c>
      <c r="M40" s="150">
        <f t="shared" si="2"/>
        <v>0</v>
      </c>
      <c r="N40" s="149">
        <f>Поликлиника!AJ41</f>
        <v>0</v>
      </c>
      <c r="O40" s="149">
        <f>Поликлиника!AR41</f>
        <v>131</v>
      </c>
      <c r="P40" s="149">
        <f>Поликлиника!AV41</f>
        <v>131</v>
      </c>
      <c r="Q40" s="150">
        <f t="shared" si="3"/>
        <v>0</v>
      </c>
      <c r="R40" s="149">
        <f>Поликлиника!AZ41</f>
        <v>0</v>
      </c>
      <c r="S40" s="152">
        <f>Поликлиника!BH41</f>
        <v>225</v>
      </c>
      <c r="T40" s="152">
        <f>Поликлиника!BL41</f>
        <v>225</v>
      </c>
      <c r="U40" s="150">
        <f t="shared" si="4"/>
        <v>0</v>
      </c>
      <c r="V40" s="152">
        <f>Поликлиника!BP41</f>
        <v>0</v>
      </c>
      <c r="W40" s="149">
        <f>Поликлиника!BX41</f>
        <v>8179</v>
      </c>
      <c r="X40" s="149">
        <f>Поликлиника!CB41</f>
        <v>8179</v>
      </c>
      <c r="Y40" s="150">
        <f t="shared" si="5"/>
        <v>0</v>
      </c>
      <c r="Z40" s="149">
        <f>Поликлиника!CF41</f>
        <v>0</v>
      </c>
      <c r="AA40" s="152">
        <f>Поликлиника!CO41</f>
        <v>0</v>
      </c>
      <c r="AB40" s="152">
        <f>Поликлиника!CS41</f>
        <v>0</v>
      </c>
      <c r="AC40" s="150">
        <f t="shared" si="6"/>
        <v>0</v>
      </c>
      <c r="AD40" s="238">
        <f>Поликлиника!CW41</f>
        <v>0</v>
      </c>
      <c r="AE40" s="239">
        <f>'Круглосуточный стационар'!C41</f>
        <v>501</v>
      </c>
      <c r="AF40" s="240">
        <f>'Круглосуточный стационар'!G41</f>
        <v>501</v>
      </c>
      <c r="AG40" s="150">
        <f t="shared" si="7"/>
        <v>0</v>
      </c>
      <c r="AH40" s="240">
        <f>'Круглосуточный стационар'!K41</f>
        <v>0</v>
      </c>
      <c r="AI40" s="240">
        <f>'Круглосуточный стационар'!S41</f>
        <v>0</v>
      </c>
      <c r="AJ40" s="240">
        <f>'Круглосуточный стационар'!W41</f>
        <v>0</v>
      </c>
      <c r="AK40" s="150">
        <f t="shared" si="8"/>
        <v>0</v>
      </c>
      <c r="AL40" s="241">
        <f>'Круглосуточный стационар'!AA41</f>
        <v>0</v>
      </c>
      <c r="AM40" s="242">
        <f>'Дневной стационар'!C41</f>
        <v>203</v>
      </c>
      <c r="AN40" s="149">
        <f>'Дневной стационар'!K41</f>
        <v>203</v>
      </c>
      <c r="AO40" s="150">
        <f t="shared" si="9"/>
        <v>0</v>
      </c>
      <c r="AP40" s="243">
        <f>'Дневной стационар'!S41</f>
        <v>0</v>
      </c>
      <c r="AR40" s="15"/>
    </row>
    <row r="41" spans="1:44" x14ac:dyDescent="0.25">
      <c r="A41" s="160">
        <f>'Скорая медицинская помощь'!A42</f>
        <v>29</v>
      </c>
      <c r="B41" s="10" t="str">
        <f>'Скорая медицинская помощь'!C42</f>
        <v>ГБУЗ КК КАРАГИНСКАЯ РБ</v>
      </c>
      <c r="C41" s="147">
        <f>'Скорая медицинская помощь'!D42</f>
        <v>687</v>
      </c>
      <c r="D41" s="149">
        <f>'Скорая медицинская помощь'!H42</f>
        <v>560</v>
      </c>
      <c r="E41" s="150">
        <f t="shared" si="0"/>
        <v>-127</v>
      </c>
      <c r="F41" s="153">
        <f>'Скорая медицинская помощь'!L42</f>
        <v>-127</v>
      </c>
      <c r="G41" s="147">
        <f>Поликлиника!D42</f>
        <v>1933</v>
      </c>
      <c r="H41" s="149">
        <f>Поликлиника!J42</f>
        <v>1933</v>
      </c>
      <c r="I41" s="150">
        <f t="shared" si="1"/>
        <v>0</v>
      </c>
      <c r="J41" s="149">
        <f>Поликлиника!S42</f>
        <v>-172</v>
      </c>
      <c r="K41" s="149">
        <f>Поликлиника!AB42</f>
        <v>3755</v>
      </c>
      <c r="L41" s="149">
        <f>Поликлиника!AF42</f>
        <v>3755</v>
      </c>
      <c r="M41" s="150">
        <f t="shared" si="2"/>
        <v>0</v>
      </c>
      <c r="N41" s="149">
        <f>Поликлиника!AJ42</f>
        <v>-676</v>
      </c>
      <c r="O41" s="149">
        <f>Поликлиника!AR42</f>
        <v>432</v>
      </c>
      <c r="P41" s="149">
        <f>Поликлиника!AV42</f>
        <v>432</v>
      </c>
      <c r="Q41" s="150">
        <f t="shared" si="3"/>
        <v>0</v>
      </c>
      <c r="R41" s="149">
        <f>Поликлиника!AZ42</f>
        <v>-231</v>
      </c>
      <c r="S41" s="152">
        <f>Поликлиника!BH42</f>
        <v>85</v>
      </c>
      <c r="T41" s="152">
        <f>Поликлиника!BL42</f>
        <v>85</v>
      </c>
      <c r="U41" s="150">
        <f t="shared" si="4"/>
        <v>0</v>
      </c>
      <c r="V41" s="152">
        <f>Поликлиника!BP42</f>
        <v>0</v>
      </c>
      <c r="W41" s="149">
        <f>Поликлиника!BX42</f>
        <v>2853</v>
      </c>
      <c r="X41" s="149">
        <f>Поликлиника!CB42</f>
        <v>2853</v>
      </c>
      <c r="Y41" s="150">
        <f t="shared" si="5"/>
        <v>0</v>
      </c>
      <c r="Z41" s="149">
        <f>Поликлиника!CF42</f>
        <v>-514</v>
      </c>
      <c r="AA41" s="152">
        <f>Поликлиника!CO42</f>
        <v>0</v>
      </c>
      <c r="AB41" s="152">
        <f>Поликлиника!CS42</f>
        <v>0</v>
      </c>
      <c r="AC41" s="150">
        <f t="shared" si="6"/>
        <v>0</v>
      </c>
      <c r="AD41" s="238">
        <f>Поликлиника!CW42</f>
        <v>0</v>
      </c>
      <c r="AE41" s="239">
        <f>'Круглосуточный стационар'!C42</f>
        <v>540</v>
      </c>
      <c r="AF41" s="240">
        <f>'Круглосуточный стационар'!G42</f>
        <v>442</v>
      </c>
      <c r="AG41" s="150">
        <f t="shared" si="7"/>
        <v>-98</v>
      </c>
      <c r="AH41" s="240">
        <f>'Круглосуточный стационар'!K42</f>
        <v>-98</v>
      </c>
      <c r="AI41" s="240">
        <f>'Круглосуточный стационар'!S42</f>
        <v>0</v>
      </c>
      <c r="AJ41" s="240">
        <f>'Круглосуточный стационар'!W42</f>
        <v>0</v>
      </c>
      <c r="AK41" s="150">
        <f t="shared" si="8"/>
        <v>0</v>
      </c>
      <c r="AL41" s="241">
        <f>'Круглосуточный стационар'!AA42</f>
        <v>0</v>
      </c>
      <c r="AM41" s="242">
        <f>'Дневной стационар'!C42</f>
        <v>27</v>
      </c>
      <c r="AN41" s="149">
        <f>'Дневной стационар'!K42</f>
        <v>50</v>
      </c>
      <c r="AO41" s="150">
        <f t="shared" si="9"/>
        <v>23</v>
      </c>
      <c r="AP41" s="243">
        <f>'Дневной стационар'!S42</f>
        <v>23</v>
      </c>
      <c r="AR41" s="15"/>
    </row>
    <row r="42" spans="1:44" x14ac:dyDescent="0.25">
      <c r="A42" s="160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47">
        <f>'Скорая медицинская помощь'!D43</f>
        <v>971</v>
      </c>
      <c r="D42" s="149">
        <f>'Скорая медицинская помощь'!H43</f>
        <v>971</v>
      </c>
      <c r="E42" s="150">
        <f t="shared" si="0"/>
        <v>0</v>
      </c>
      <c r="F42" s="153">
        <f>'Скорая медицинская помощь'!L43</f>
        <v>0</v>
      </c>
      <c r="G42" s="147">
        <f>Поликлиника!D43</f>
        <v>2129</v>
      </c>
      <c r="H42" s="149">
        <f>Поликлиника!J43</f>
        <v>2129</v>
      </c>
      <c r="I42" s="150">
        <f t="shared" si="1"/>
        <v>0</v>
      </c>
      <c r="J42" s="149">
        <f>Поликлиника!S43</f>
        <v>0</v>
      </c>
      <c r="K42" s="149">
        <f>Поликлиника!AB43</f>
        <v>3341</v>
      </c>
      <c r="L42" s="149">
        <f>Поликлиника!AF43</f>
        <v>3341</v>
      </c>
      <c r="M42" s="150">
        <f t="shared" si="2"/>
        <v>0</v>
      </c>
      <c r="N42" s="149">
        <f>Поликлиника!AJ43</f>
        <v>0</v>
      </c>
      <c r="O42" s="149">
        <f>Поликлиника!AR43</f>
        <v>201</v>
      </c>
      <c r="P42" s="149">
        <f>Поликлиника!AV43</f>
        <v>201</v>
      </c>
      <c r="Q42" s="150">
        <f t="shared" si="3"/>
        <v>0</v>
      </c>
      <c r="R42" s="149">
        <f>Поликлиника!AZ43</f>
        <v>0</v>
      </c>
      <c r="S42" s="152">
        <f>Поликлиника!BH43</f>
        <v>205</v>
      </c>
      <c r="T42" s="152">
        <f>Поликлиника!BL43</f>
        <v>205</v>
      </c>
      <c r="U42" s="150">
        <f t="shared" si="4"/>
        <v>0</v>
      </c>
      <c r="V42" s="152">
        <f>Поликлиника!BP43</f>
        <v>0</v>
      </c>
      <c r="W42" s="149">
        <f>Поликлиника!BX43</f>
        <v>4453</v>
      </c>
      <c r="X42" s="149">
        <f>Поликлиника!CB43</f>
        <v>4453</v>
      </c>
      <c r="Y42" s="150">
        <f t="shared" si="5"/>
        <v>0</v>
      </c>
      <c r="Z42" s="149">
        <f>Поликлиника!CF43</f>
        <v>0</v>
      </c>
      <c r="AA42" s="152">
        <f>Поликлиника!CO43</f>
        <v>154</v>
      </c>
      <c r="AB42" s="152">
        <f>Поликлиника!CS43</f>
        <v>176</v>
      </c>
      <c r="AC42" s="150">
        <f t="shared" si="6"/>
        <v>22</v>
      </c>
      <c r="AD42" s="238">
        <f>Поликлиника!CW43</f>
        <v>0</v>
      </c>
      <c r="AE42" s="239">
        <f>'Круглосуточный стационар'!C43</f>
        <v>558</v>
      </c>
      <c r="AF42" s="240">
        <f>'Круглосуточный стационар'!G43</f>
        <v>558</v>
      </c>
      <c r="AG42" s="150">
        <f t="shared" si="7"/>
        <v>0</v>
      </c>
      <c r="AH42" s="240">
        <f>'Круглосуточный стационар'!K43</f>
        <v>0</v>
      </c>
      <c r="AI42" s="240">
        <f>'Круглосуточный стационар'!S43</f>
        <v>0</v>
      </c>
      <c r="AJ42" s="240">
        <f>'Круглосуточный стационар'!W43</f>
        <v>0</v>
      </c>
      <c r="AK42" s="150">
        <f t="shared" si="8"/>
        <v>0</v>
      </c>
      <c r="AL42" s="241">
        <f>'Круглосуточный стационар'!AA43</f>
        <v>0</v>
      </c>
      <c r="AM42" s="242">
        <f>'Дневной стационар'!C43</f>
        <v>309</v>
      </c>
      <c r="AN42" s="149">
        <f>'Дневной стационар'!K43</f>
        <v>309</v>
      </c>
      <c r="AO42" s="150">
        <f t="shared" si="9"/>
        <v>0</v>
      </c>
      <c r="AP42" s="243">
        <f>'Дневной стационар'!S43</f>
        <v>0</v>
      </c>
      <c r="AR42" s="15"/>
    </row>
    <row r="43" spans="1:44" s="245" customFormat="1" ht="15.75" customHeight="1" x14ac:dyDescent="0.25">
      <c r="A43" s="160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47">
        <f>'Скорая медицинская помощь'!D44</f>
        <v>371</v>
      </c>
      <c r="D43" s="149">
        <f>'Скорая медицинская помощь'!H44</f>
        <v>371</v>
      </c>
      <c r="E43" s="150">
        <f t="shared" si="0"/>
        <v>0</v>
      </c>
      <c r="F43" s="153">
        <f>'Скорая медицинская помощь'!L44</f>
        <v>0</v>
      </c>
      <c r="G43" s="147">
        <f>Поликлиника!D44</f>
        <v>431</v>
      </c>
      <c r="H43" s="149">
        <f>Поликлиника!J44</f>
        <v>431</v>
      </c>
      <c r="I43" s="150">
        <f t="shared" si="1"/>
        <v>0</v>
      </c>
      <c r="J43" s="149">
        <f>Поликлиника!S44</f>
        <v>0</v>
      </c>
      <c r="K43" s="149">
        <f>Поликлиника!AB44</f>
        <v>885</v>
      </c>
      <c r="L43" s="149">
        <f>Поликлиника!AF44</f>
        <v>885</v>
      </c>
      <c r="M43" s="150">
        <f t="shared" si="2"/>
        <v>0</v>
      </c>
      <c r="N43" s="149">
        <f>Поликлиника!AJ44</f>
        <v>0</v>
      </c>
      <c r="O43" s="149">
        <f>Поликлиника!AR44</f>
        <v>466</v>
      </c>
      <c r="P43" s="149">
        <f>Поликлиника!AV44</f>
        <v>466</v>
      </c>
      <c r="Q43" s="150">
        <f t="shared" si="3"/>
        <v>0</v>
      </c>
      <c r="R43" s="149">
        <f>Поликлиника!AZ44</f>
        <v>0</v>
      </c>
      <c r="S43" s="152">
        <f>Поликлиника!BH44</f>
        <v>1628</v>
      </c>
      <c r="T43" s="152">
        <f>Поликлиника!BL44</f>
        <v>1628</v>
      </c>
      <c r="U43" s="150">
        <f t="shared" si="4"/>
        <v>0</v>
      </c>
      <c r="V43" s="152">
        <f>Поликлиника!BP44</f>
        <v>0</v>
      </c>
      <c r="W43" s="149">
        <f>Поликлиника!BX44</f>
        <v>2660</v>
      </c>
      <c r="X43" s="149">
        <f>Поликлиника!CB44</f>
        <v>2660</v>
      </c>
      <c r="Y43" s="150">
        <f t="shared" si="5"/>
        <v>0</v>
      </c>
      <c r="Z43" s="149">
        <f>Поликлиника!CF44</f>
        <v>0</v>
      </c>
      <c r="AA43" s="152">
        <f>Поликлиника!CO44</f>
        <v>0</v>
      </c>
      <c r="AB43" s="152">
        <f>Поликлиника!CS44</f>
        <v>0</v>
      </c>
      <c r="AC43" s="150">
        <f t="shared" si="6"/>
        <v>0</v>
      </c>
      <c r="AD43" s="238">
        <f>Поликлиника!CW44</f>
        <v>0</v>
      </c>
      <c r="AE43" s="239">
        <f>'Круглосуточный стационар'!C44</f>
        <v>387</v>
      </c>
      <c r="AF43" s="240">
        <f>'Круглосуточный стационар'!G44</f>
        <v>387</v>
      </c>
      <c r="AG43" s="150">
        <f t="shared" si="7"/>
        <v>0</v>
      </c>
      <c r="AH43" s="240">
        <f>'Круглосуточный стационар'!K44</f>
        <v>0</v>
      </c>
      <c r="AI43" s="240">
        <f>'Круглосуточный стационар'!S44</f>
        <v>0</v>
      </c>
      <c r="AJ43" s="240">
        <f>'Круглосуточный стационар'!W44</f>
        <v>0</v>
      </c>
      <c r="AK43" s="150">
        <f t="shared" si="8"/>
        <v>0</v>
      </c>
      <c r="AL43" s="241">
        <f>'Круглосуточный стационар'!AA44</f>
        <v>0</v>
      </c>
      <c r="AM43" s="242">
        <f>'Дневной стационар'!C44</f>
        <v>80</v>
      </c>
      <c r="AN43" s="149">
        <f>'Дневной стационар'!K44</f>
        <v>80</v>
      </c>
      <c r="AO43" s="150">
        <f t="shared" si="9"/>
        <v>0</v>
      </c>
      <c r="AP43" s="243">
        <f>'Дневной стационар'!S44</f>
        <v>0</v>
      </c>
      <c r="AQ43" s="6"/>
      <c r="AR43" s="244"/>
    </row>
    <row r="44" spans="1:44" x14ac:dyDescent="0.25">
      <c r="A44" s="160">
        <f>'Скорая медицинская помощь'!A45</f>
        <v>32</v>
      </c>
      <c r="B44" s="10" t="str">
        <f>'Скорая медицинская помощь'!C45</f>
        <v>ФИЛИАЛ №2 ФГКУ "1477 ВМКГ" МИНОБОРОНЫ РОССИИ</v>
      </c>
      <c r="C44" s="147">
        <f>'Скорая медицинская помощь'!D45</f>
        <v>0</v>
      </c>
      <c r="D44" s="149">
        <f>'Скорая медицинская помощь'!H45</f>
        <v>0</v>
      </c>
      <c r="E44" s="150">
        <f t="shared" si="0"/>
        <v>0</v>
      </c>
      <c r="F44" s="153">
        <f>'Скорая медицинская помощь'!L45</f>
        <v>0</v>
      </c>
      <c r="G44" s="147">
        <f>Поликлиника!D45</f>
        <v>0</v>
      </c>
      <c r="H44" s="149">
        <f>Поликлиника!J45</f>
        <v>0</v>
      </c>
      <c r="I44" s="150">
        <f t="shared" si="1"/>
        <v>0</v>
      </c>
      <c r="J44" s="149">
        <f>Поликлиника!S45</f>
        <v>0</v>
      </c>
      <c r="K44" s="149">
        <f>Поликлиника!AB45</f>
        <v>0</v>
      </c>
      <c r="L44" s="149">
        <f>Поликлиника!AF45</f>
        <v>0</v>
      </c>
      <c r="M44" s="150">
        <f t="shared" si="2"/>
        <v>0</v>
      </c>
      <c r="N44" s="149">
        <f>Поликлиника!AJ45</f>
        <v>0</v>
      </c>
      <c r="O44" s="149">
        <f>Поликлиника!AR45</f>
        <v>0</v>
      </c>
      <c r="P44" s="149">
        <f>Поликлиника!AV45</f>
        <v>0</v>
      </c>
      <c r="Q44" s="150">
        <f t="shared" si="3"/>
        <v>0</v>
      </c>
      <c r="R44" s="149">
        <f>Поликлиника!AZ45</f>
        <v>0</v>
      </c>
      <c r="S44" s="152">
        <f>Поликлиника!BH45</f>
        <v>0</v>
      </c>
      <c r="T44" s="152">
        <f>Поликлиника!BL45</f>
        <v>0</v>
      </c>
      <c r="U44" s="150">
        <f t="shared" si="4"/>
        <v>0</v>
      </c>
      <c r="V44" s="152">
        <f>Поликлиника!BP45</f>
        <v>0</v>
      </c>
      <c r="W44" s="149">
        <f>Поликлиника!BX45</f>
        <v>0</v>
      </c>
      <c r="X44" s="149">
        <f>Поликлиника!CB45</f>
        <v>0</v>
      </c>
      <c r="Y44" s="150">
        <f t="shared" si="5"/>
        <v>0</v>
      </c>
      <c r="Z44" s="149">
        <f>Поликлиника!CF45</f>
        <v>0</v>
      </c>
      <c r="AA44" s="152">
        <f>Поликлиника!CO45</f>
        <v>0</v>
      </c>
      <c r="AB44" s="152">
        <f>Поликлиника!CS45</f>
        <v>0</v>
      </c>
      <c r="AC44" s="150">
        <f t="shared" si="6"/>
        <v>0</v>
      </c>
      <c r="AD44" s="238">
        <f>Поликлиника!CW45</f>
        <v>0</v>
      </c>
      <c r="AE44" s="239">
        <f>'Круглосуточный стационар'!C45</f>
        <v>0</v>
      </c>
      <c r="AF44" s="240">
        <f>'Круглосуточный стационар'!G45</f>
        <v>0</v>
      </c>
      <c r="AG44" s="150">
        <f t="shared" si="7"/>
        <v>0</v>
      </c>
      <c r="AH44" s="240">
        <f>'Круглосуточный стационар'!K45</f>
        <v>0</v>
      </c>
      <c r="AI44" s="240">
        <f>'Круглосуточный стационар'!S45</f>
        <v>0</v>
      </c>
      <c r="AJ44" s="240">
        <f>'Круглосуточный стационар'!W45</f>
        <v>0</v>
      </c>
      <c r="AK44" s="150">
        <f t="shared" si="8"/>
        <v>0</v>
      </c>
      <c r="AL44" s="241">
        <f>'Круглосуточный стационар'!AA45</f>
        <v>0</v>
      </c>
      <c r="AM44" s="242">
        <f>'Дневной стационар'!C45</f>
        <v>0</v>
      </c>
      <c r="AN44" s="149">
        <f>'Дневной стационар'!K45</f>
        <v>0</v>
      </c>
      <c r="AO44" s="150">
        <f t="shared" si="9"/>
        <v>0</v>
      </c>
      <c r="AP44" s="243">
        <f>'Дневной стационар'!S45</f>
        <v>0</v>
      </c>
      <c r="AR44" s="15"/>
    </row>
    <row r="45" spans="1:44" s="245" customFormat="1" x14ac:dyDescent="0.25">
      <c r="A45" s="160">
        <f>'Скорая медицинская помощь'!A46</f>
        <v>33</v>
      </c>
      <c r="B45" s="10" t="str">
        <f>'Скорая медицинская помощь'!C46</f>
        <v>Камчатская больница ФГБУЗ ДВОМЦ ФМБА России</v>
      </c>
      <c r="C45" s="147">
        <f>'Скорая медицинская помощь'!D46</f>
        <v>0</v>
      </c>
      <c r="D45" s="149">
        <f>'Скорая медицинская помощь'!H46</f>
        <v>0</v>
      </c>
      <c r="E45" s="150">
        <f t="shared" si="0"/>
        <v>0</v>
      </c>
      <c r="F45" s="153">
        <f>'Скорая медицинская помощь'!L46</f>
        <v>0</v>
      </c>
      <c r="G45" s="147">
        <f>Поликлиника!D46</f>
        <v>2511</v>
      </c>
      <c r="H45" s="149">
        <f>Поликлиника!J46</f>
        <v>2511</v>
      </c>
      <c r="I45" s="150">
        <f t="shared" si="1"/>
        <v>0</v>
      </c>
      <c r="J45" s="149">
        <f>Поликлиника!S46</f>
        <v>0</v>
      </c>
      <c r="K45" s="149">
        <f>Поликлиника!AB46</f>
        <v>7774</v>
      </c>
      <c r="L45" s="149">
        <f>Поликлиника!AF46</f>
        <v>7774</v>
      </c>
      <c r="M45" s="150">
        <f t="shared" si="2"/>
        <v>0</v>
      </c>
      <c r="N45" s="149">
        <f>Поликлиника!AJ46</f>
        <v>0</v>
      </c>
      <c r="O45" s="149">
        <f>Поликлиника!AR46</f>
        <v>942</v>
      </c>
      <c r="P45" s="149">
        <f>Поликлиника!AV46</f>
        <v>942</v>
      </c>
      <c r="Q45" s="150">
        <f t="shared" si="3"/>
        <v>0</v>
      </c>
      <c r="R45" s="149">
        <f>Поликлиника!AZ46</f>
        <v>0</v>
      </c>
      <c r="S45" s="152">
        <f>Поликлиника!BH46</f>
        <v>305</v>
      </c>
      <c r="T45" s="152">
        <f>Поликлиника!BL46</f>
        <v>305</v>
      </c>
      <c r="U45" s="150">
        <f t="shared" si="4"/>
        <v>0</v>
      </c>
      <c r="V45" s="152">
        <f>Поликлиника!BP46</f>
        <v>0</v>
      </c>
      <c r="W45" s="149">
        <f>Поликлиника!BX46</f>
        <v>5260</v>
      </c>
      <c r="X45" s="149">
        <f>Поликлиника!CB46</f>
        <v>5260</v>
      </c>
      <c r="Y45" s="150">
        <f t="shared" si="5"/>
        <v>0</v>
      </c>
      <c r="Z45" s="149">
        <f>Поликлиника!CF46</f>
        <v>0</v>
      </c>
      <c r="AA45" s="152">
        <f>Поликлиника!CO46</f>
        <v>351</v>
      </c>
      <c r="AB45" s="152">
        <f>Поликлиника!CS46</f>
        <v>341</v>
      </c>
      <c r="AC45" s="150">
        <f t="shared" si="6"/>
        <v>-10</v>
      </c>
      <c r="AD45" s="238">
        <f>Поликлиника!CW46</f>
        <v>0</v>
      </c>
      <c r="AE45" s="239">
        <f>'Круглосуточный стационар'!C46</f>
        <v>495</v>
      </c>
      <c r="AF45" s="240">
        <f>'Круглосуточный стационар'!G46</f>
        <v>495</v>
      </c>
      <c r="AG45" s="150">
        <f t="shared" si="7"/>
        <v>0</v>
      </c>
      <c r="AH45" s="240">
        <f>'Круглосуточный стационар'!K46</f>
        <v>150</v>
      </c>
      <c r="AI45" s="240">
        <f>'Круглосуточный стационар'!S46</f>
        <v>0</v>
      </c>
      <c r="AJ45" s="240">
        <f>'Круглосуточный стационар'!W46</f>
        <v>0</v>
      </c>
      <c r="AK45" s="150">
        <f t="shared" si="8"/>
        <v>0</v>
      </c>
      <c r="AL45" s="241">
        <f>'Круглосуточный стационар'!AA46</f>
        <v>0</v>
      </c>
      <c r="AM45" s="242">
        <f>'Дневной стационар'!C46</f>
        <v>575</v>
      </c>
      <c r="AN45" s="149">
        <f>'Дневной стационар'!K46</f>
        <v>575</v>
      </c>
      <c r="AO45" s="150">
        <f t="shared" si="9"/>
        <v>0</v>
      </c>
      <c r="AP45" s="243">
        <f>'Дневной стационар'!S46</f>
        <v>0</v>
      </c>
      <c r="AQ45" s="6"/>
      <c r="AR45" s="244"/>
    </row>
    <row r="46" spans="1:44" x14ac:dyDescent="0.25">
      <c r="A46" s="160">
        <f>'Скорая медицинская помощь'!A47</f>
        <v>34</v>
      </c>
      <c r="B46" s="10" t="str">
        <f>'Скорая медицинская помощь'!C47</f>
        <v>ФКУЗ "МСЧ МВД РОССИИ ПО КАМЧАТСКОМУ КРАЮ"</v>
      </c>
      <c r="C46" s="147">
        <f>'Скорая медицинская помощь'!D47</f>
        <v>0</v>
      </c>
      <c r="D46" s="149">
        <f>'Скорая медицинская помощь'!H47</f>
        <v>0</v>
      </c>
      <c r="E46" s="150">
        <f t="shared" si="0"/>
        <v>0</v>
      </c>
      <c r="F46" s="153">
        <f>'Скорая медицинская помощь'!L47</f>
        <v>0</v>
      </c>
      <c r="G46" s="147">
        <f>Поликлиника!D47</f>
        <v>1513</v>
      </c>
      <c r="H46" s="149">
        <f>Поликлиника!J47</f>
        <v>1513</v>
      </c>
      <c r="I46" s="150">
        <f t="shared" si="1"/>
        <v>0</v>
      </c>
      <c r="J46" s="149">
        <f>Поликлиника!S47</f>
        <v>0</v>
      </c>
      <c r="K46" s="149">
        <f>Поликлиника!AB47</f>
        <v>1837</v>
      </c>
      <c r="L46" s="149">
        <f>Поликлиника!AF47</f>
        <v>1837</v>
      </c>
      <c r="M46" s="150">
        <f t="shared" si="2"/>
        <v>0</v>
      </c>
      <c r="N46" s="149">
        <f>Поликлиника!AJ47</f>
        <v>0</v>
      </c>
      <c r="O46" s="149">
        <f>Поликлиника!AR47</f>
        <v>199</v>
      </c>
      <c r="P46" s="149">
        <f>Поликлиника!AV47</f>
        <v>199</v>
      </c>
      <c r="Q46" s="150">
        <f t="shared" si="3"/>
        <v>0</v>
      </c>
      <c r="R46" s="149">
        <f>Поликлиника!AZ47</f>
        <v>0</v>
      </c>
      <c r="S46" s="152">
        <f>Поликлиника!BH47</f>
        <v>0</v>
      </c>
      <c r="T46" s="152">
        <f>Поликлиника!BL47</f>
        <v>0</v>
      </c>
      <c r="U46" s="150">
        <f t="shared" si="4"/>
        <v>0</v>
      </c>
      <c r="V46" s="152">
        <f>Поликлиника!BP47</f>
        <v>0</v>
      </c>
      <c r="W46" s="149">
        <f>Поликлиника!BX47</f>
        <v>1191</v>
      </c>
      <c r="X46" s="149">
        <f>Поликлиника!CB47</f>
        <v>1191</v>
      </c>
      <c r="Y46" s="150">
        <f t="shared" si="5"/>
        <v>0</v>
      </c>
      <c r="Z46" s="149">
        <f>Поликлиника!CF47</f>
        <v>0</v>
      </c>
      <c r="AA46" s="152">
        <f>Поликлиника!CO47</f>
        <v>250</v>
      </c>
      <c r="AB46" s="152">
        <f>Поликлиника!CS47</f>
        <v>250</v>
      </c>
      <c r="AC46" s="150">
        <f t="shared" si="6"/>
        <v>0</v>
      </c>
      <c r="AD46" s="238">
        <f>Поликлиника!CW47</f>
        <v>481</v>
      </c>
      <c r="AE46" s="239">
        <f>'Круглосуточный стационар'!C47</f>
        <v>89</v>
      </c>
      <c r="AF46" s="240">
        <f>'Круглосуточный стационар'!G47</f>
        <v>89</v>
      </c>
      <c r="AG46" s="150">
        <f t="shared" si="7"/>
        <v>0</v>
      </c>
      <c r="AH46" s="240">
        <f>'Круглосуточный стационар'!K47</f>
        <v>0</v>
      </c>
      <c r="AI46" s="240">
        <f>'Круглосуточный стационар'!S47</f>
        <v>0</v>
      </c>
      <c r="AJ46" s="240">
        <f>'Круглосуточный стационар'!W47</f>
        <v>0</v>
      </c>
      <c r="AK46" s="150">
        <f t="shared" si="8"/>
        <v>0</v>
      </c>
      <c r="AL46" s="241">
        <f>'Круглосуточный стационар'!AA47</f>
        <v>0</v>
      </c>
      <c r="AM46" s="242">
        <f>'Дневной стационар'!C47</f>
        <v>0</v>
      </c>
      <c r="AN46" s="149">
        <f>'Дневной стационар'!K47</f>
        <v>0</v>
      </c>
      <c r="AO46" s="150">
        <f t="shared" si="9"/>
        <v>0</v>
      </c>
      <c r="AP46" s="243">
        <f>'Дневной стационар'!S47</f>
        <v>0</v>
      </c>
      <c r="AR46" s="15"/>
    </row>
    <row r="47" spans="1:44" x14ac:dyDescent="0.25">
      <c r="A47" s="160">
        <f>'Скорая медицинская помощь'!A48</f>
        <v>35</v>
      </c>
      <c r="B47" s="10" t="str">
        <f>'Скорая медицинская помощь'!C48</f>
        <v>ГБУЗ КК ДИБ</v>
      </c>
      <c r="C47" s="147">
        <f>'Скорая медицинская помощь'!D48</f>
        <v>0</v>
      </c>
      <c r="D47" s="149">
        <f>'Скорая медицинская помощь'!H48</f>
        <v>0</v>
      </c>
      <c r="E47" s="150">
        <f t="shared" si="0"/>
        <v>0</v>
      </c>
      <c r="F47" s="153">
        <f>'Скорая медицинская помощь'!L48</f>
        <v>0</v>
      </c>
      <c r="G47" s="147">
        <f>Поликлиника!D48</f>
        <v>0</v>
      </c>
      <c r="H47" s="149">
        <f>Поликлиника!J48</f>
        <v>0</v>
      </c>
      <c r="I47" s="150">
        <f t="shared" si="1"/>
        <v>0</v>
      </c>
      <c r="J47" s="149">
        <f>Поликлиника!S48</f>
        <v>0</v>
      </c>
      <c r="K47" s="149">
        <f>Поликлиника!AB48</f>
        <v>0</v>
      </c>
      <c r="L47" s="149">
        <f>Поликлиника!AF48</f>
        <v>0</v>
      </c>
      <c r="M47" s="150">
        <f t="shared" si="2"/>
        <v>0</v>
      </c>
      <c r="N47" s="149">
        <f>Поликлиника!AJ48</f>
        <v>0</v>
      </c>
      <c r="O47" s="149">
        <f>Поликлиника!AR48</f>
        <v>0</v>
      </c>
      <c r="P47" s="149">
        <f>Поликлиника!AV48</f>
        <v>0</v>
      </c>
      <c r="Q47" s="150">
        <f t="shared" si="3"/>
        <v>0</v>
      </c>
      <c r="R47" s="149">
        <f>Поликлиника!AZ48</f>
        <v>0</v>
      </c>
      <c r="S47" s="152">
        <f>Поликлиника!BH48</f>
        <v>1300</v>
      </c>
      <c r="T47" s="152">
        <f>Поликлиника!BL48</f>
        <v>1300</v>
      </c>
      <c r="U47" s="150">
        <f t="shared" si="4"/>
        <v>0</v>
      </c>
      <c r="V47" s="152">
        <f>Поликлиника!BP48</f>
        <v>0</v>
      </c>
      <c r="W47" s="149">
        <f>Поликлиника!BX48</f>
        <v>0</v>
      </c>
      <c r="X47" s="149">
        <f>Поликлиника!CB48</f>
        <v>0</v>
      </c>
      <c r="Y47" s="150">
        <f t="shared" si="5"/>
        <v>0</v>
      </c>
      <c r="Z47" s="149">
        <f>Поликлиника!CF48</f>
        <v>0</v>
      </c>
      <c r="AA47" s="152">
        <f>Поликлиника!CO48</f>
        <v>78000</v>
      </c>
      <c r="AB47" s="152">
        <f>Поликлиника!CS48</f>
        <v>88477</v>
      </c>
      <c r="AC47" s="150">
        <f t="shared" si="6"/>
        <v>10477</v>
      </c>
      <c r="AD47" s="238">
        <f>Поликлиника!CW48</f>
        <v>11740</v>
      </c>
      <c r="AE47" s="239">
        <f>'Круглосуточный стационар'!C48</f>
        <v>1650</v>
      </c>
      <c r="AF47" s="240">
        <f>'Круглосуточный стационар'!G48</f>
        <v>1710</v>
      </c>
      <c r="AG47" s="150">
        <f t="shared" si="7"/>
        <v>60</v>
      </c>
      <c r="AH47" s="240">
        <f>'Круглосуточный стационар'!K48</f>
        <v>401</v>
      </c>
      <c r="AI47" s="240">
        <f>'Круглосуточный стационар'!S48</f>
        <v>0</v>
      </c>
      <c r="AJ47" s="240">
        <f>'Круглосуточный стационар'!W48</f>
        <v>0</v>
      </c>
      <c r="AK47" s="150">
        <f t="shared" si="8"/>
        <v>0</v>
      </c>
      <c r="AL47" s="241">
        <f>'Круглосуточный стационар'!AA48</f>
        <v>0</v>
      </c>
      <c r="AM47" s="242">
        <f>'Дневной стационар'!C48</f>
        <v>71</v>
      </c>
      <c r="AN47" s="149">
        <f>'Дневной стационар'!K48</f>
        <v>71</v>
      </c>
      <c r="AO47" s="150">
        <f t="shared" si="9"/>
        <v>0</v>
      </c>
      <c r="AP47" s="243">
        <f>'Дневной стационар'!S48</f>
        <v>0</v>
      </c>
      <c r="AR47" s="15"/>
    </row>
    <row r="48" spans="1:44" x14ac:dyDescent="0.25">
      <c r="A48" s="160">
        <f>'Скорая медицинская помощь'!A49</f>
        <v>36</v>
      </c>
      <c r="B48" s="10" t="str">
        <f>'Скорая медицинская помощь'!C49</f>
        <v>ГБУЗ КК "ОЗЕРНОВСКАЯ РБ"</v>
      </c>
      <c r="C48" s="147">
        <f>'Скорая медицинская помощь'!D49</f>
        <v>1440</v>
      </c>
      <c r="D48" s="149">
        <f>'Скорая медицинская помощь'!H49</f>
        <v>1440</v>
      </c>
      <c r="E48" s="150">
        <f t="shared" si="0"/>
        <v>0</v>
      </c>
      <c r="F48" s="153">
        <f>'Скорая медицинская помощь'!L49</f>
        <v>0</v>
      </c>
      <c r="G48" s="147">
        <f>Поликлиника!D49</f>
        <v>1225</v>
      </c>
      <c r="H48" s="149">
        <f>Поликлиника!J49</f>
        <v>1225</v>
      </c>
      <c r="I48" s="150">
        <f t="shared" si="1"/>
        <v>0</v>
      </c>
      <c r="J48" s="149">
        <f>Поликлиника!S49</f>
        <v>0</v>
      </c>
      <c r="K48" s="149">
        <f>Поликлиника!AB49</f>
        <v>1788</v>
      </c>
      <c r="L48" s="149">
        <f>Поликлиника!AF49</f>
        <v>2003</v>
      </c>
      <c r="M48" s="150">
        <f t="shared" si="2"/>
        <v>215</v>
      </c>
      <c r="N48" s="149">
        <f>Поликлиника!AJ49</f>
        <v>215</v>
      </c>
      <c r="O48" s="149">
        <f>Поликлиника!AR49</f>
        <v>274</v>
      </c>
      <c r="P48" s="149">
        <f>Поликлиника!AV49</f>
        <v>274</v>
      </c>
      <c r="Q48" s="150">
        <f t="shared" si="3"/>
        <v>0</v>
      </c>
      <c r="R48" s="149">
        <f>Поликлиника!AZ49</f>
        <v>-174</v>
      </c>
      <c r="S48" s="152">
        <f>Поликлиника!BH49</f>
        <v>1143</v>
      </c>
      <c r="T48" s="152">
        <f>Поликлиника!BL49</f>
        <v>721</v>
      </c>
      <c r="U48" s="150">
        <f t="shared" si="4"/>
        <v>-422</v>
      </c>
      <c r="V48" s="152">
        <f>Поликлиника!BP49</f>
        <v>-422</v>
      </c>
      <c r="W48" s="149">
        <f>Поликлиника!BX49</f>
        <v>2141</v>
      </c>
      <c r="X48" s="149">
        <f>Поликлиника!CB49</f>
        <v>2522</v>
      </c>
      <c r="Y48" s="150">
        <f t="shared" si="5"/>
        <v>381</v>
      </c>
      <c r="Z48" s="149">
        <f>Поликлиника!CF49</f>
        <v>381</v>
      </c>
      <c r="AA48" s="152">
        <f>Поликлиника!CO49</f>
        <v>0</v>
      </c>
      <c r="AB48" s="152">
        <f>Поликлиника!CS49</f>
        <v>0</v>
      </c>
      <c r="AC48" s="150">
        <f t="shared" si="6"/>
        <v>0</v>
      </c>
      <c r="AD48" s="238">
        <f>Поликлиника!CW49</f>
        <v>0</v>
      </c>
      <c r="AE48" s="239">
        <f>'Круглосуточный стационар'!C49</f>
        <v>244</v>
      </c>
      <c r="AF48" s="240">
        <f>'Круглосуточный стационар'!G49</f>
        <v>244</v>
      </c>
      <c r="AG48" s="150">
        <f t="shared" si="7"/>
        <v>0</v>
      </c>
      <c r="AH48" s="240">
        <f>'Круглосуточный стационар'!K49</f>
        <v>15</v>
      </c>
      <c r="AI48" s="240">
        <f>'Круглосуточный стационар'!S49</f>
        <v>0</v>
      </c>
      <c r="AJ48" s="240">
        <f>'Круглосуточный стационар'!W49</f>
        <v>0</v>
      </c>
      <c r="AK48" s="150">
        <f t="shared" si="8"/>
        <v>0</v>
      </c>
      <c r="AL48" s="241">
        <f>'Круглосуточный стационар'!AA49</f>
        <v>0</v>
      </c>
      <c r="AM48" s="242">
        <f>'Дневной стационар'!C49</f>
        <v>114</v>
      </c>
      <c r="AN48" s="149">
        <f>'Дневной стационар'!K49</f>
        <v>200</v>
      </c>
      <c r="AO48" s="150">
        <f t="shared" si="9"/>
        <v>86</v>
      </c>
      <c r="AP48" s="243">
        <f>'Дневной стационар'!S49</f>
        <v>86</v>
      </c>
      <c r="AR48" s="15"/>
    </row>
    <row r="49" spans="1:44" x14ac:dyDescent="0.25">
      <c r="A49" s="160">
        <f>'Скорая медицинская помощь'!A50</f>
        <v>37</v>
      </c>
      <c r="B49" s="10" t="str">
        <f>'Скорая медицинская помощь'!C50</f>
        <v>ГБУЗ КК ЕССМП</v>
      </c>
      <c r="C49" s="147">
        <f>'Скорая медицинская помощь'!D50</f>
        <v>13822</v>
      </c>
      <c r="D49" s="149">
        <f>'Скорая медицинская помощь'!H50</f>
        <v>13822</v>
      </c>
      <c r="E49" s="150">
        <f t="shared" si="0"/>
        <v>0</v>
      </c>
      <c r="F49" s="153">
        <f>'Скорая медицинская помощь'!L50</f>
        <v>0</v>
      </c>
      <c r="G49" s="147">
        <f>Поликлиника!D50</f>
        <v>0</v>
      </c>
      <c r="H49" s="149">
        <f>Поликлиника!J50</f>
        <v>0</v>
      </c>
      <c r="I49" s="150">
        <f t="shared" si="1"/>
        <v>0</v>
      </c>
      <c r="J49" s="149">
        <f>Поликлиника!S50</f>
        <v>0</v>
      </c>
      <c r="K49" s="149">
        <f>Поликлиника!AB50</f>
        <v>0</v>
      </c>
      <c r="L49" s="149">
        <f>Поликлиника!AF50</f>
        <v>0</v>
      </c>
      <c r="M49" s="150">
        <f t="shared" si="2"/>
        <v>0</v>
      </c>
      <c r="N49" s="149">
        <f>Поликлиника!AJ50</f>
        <v>0</v>
      </c>
      <c r="O49" s="149">
        <f>Поликлиника!AR50</f>
        <v>0</v>
      </c>
      <c r="P49" s="149">
        <f>Поликлиника!AV50</f>
        <v>0</v>
      </c>
      <c r="Q49" s="150">
        <f t="shared" si="3"/>
        <v>0</v>
      </c>
      <c r="R49" s="149">
        <f>Поликлиника!AZ50</f>
        <v>0</v>
      </c>
      <c r="S49" s="152">
        <f>Поликлиника!BH50</f>
        <v>2750</v>
      </c>
      <c r="T49" s="152">
        <f>Поликлиника!BL50</f>
        <v>2750</v>
      </c>
      <c r="U49" s="150">
        <f t="shared" si="4"/>
        <v>0</v>
      </c>
      <c r="V49" s="152">
        <f>Поликлиника!BP50</f>
        <v>0</v>
      </c>
      <c r="W49" s="149">
        <f>Поликлиника!BX50</f>
        <v>0</v>
      </c>
      <c r="X49" s="149">
        <f>Поликлиника!CB50</f>
        <v>0</v>
      </c>
      <c r="Y49" s="150">
        <f t="shared" si="5"/>
        <v>0</v>
      </c>
      <c r="Z49" s="149">
        <f>Поликлиника!CF50</f>
        <v>0</v>
      </c>
      <c r="AA49" s="152">
        <f>Поликлиника!CO50</f>
        <v>0</v>
      </c>
      <c r="AB49" s="152">
        <f>Поликлиника!CS50</f>
        <v>0</v>
      </c>
      <c r="AC49" s="150">
        <f t="shared" si="6"/>
        <v>0</v>
      </c>
      <c r="AD49" s="238">
        <f>Поликлиника!CW50</f>
        <v>0</v>
      </c>
      <c r="AE49" s="239">
        <f>'Круглосуточный стационар'!C50</f>
        <v>0</v>
      </c>
      <c r="AF49" s="240">
        <f>'Круглосуточный стационар'!G50</f>
        <v>0</v>
      </c>
      <c r="AG49" s="150">
        <f t="shared" si="7"/>
        <v>0</v>
      </c>
      <c r="AH49" s="240">
        <f>'Круглосуточный стационар'!K50</f>
        <v>0</v>
      </c>
      <c r="AI49" s="240">
        <f>'Круглосуточный стационар'!S50</f>
        <v>0</v>
      </c>
      <c r="AJ49" s="240">
        <f>'Круглосуточный стационар'!W50</f>
        <v>0</v>
      </c>
      <c r="AK49" s="150">
        <f t="shared" si="8"/>
        <v>0</v>
      </c>
      <c r="AL49" s="241">
        <f>'Круглосуточный стационар'!AA50</f>
        <v>0</v>
      </c>
      <c r="AM49" s="242">
        <f>'Дневной стационар'!C50</f>
        <v>0</v>
      </c>
      <c r="AN49" s="149">
        <f>'Дневной стационар'!K50</f>
        <v>0</v>
      </c>
      <c r="AO49" s="150">
        <f t="shared" si="9"/>
        <v>0</v>
      </c>
      <c r="AP49" s="243">
        <f>'Дневной стационар'!S50</f>
        <v>0</v>
      </c>
      <c r="AR49" s="15"/>
    </row>
    <row r="50" spans="1:44" x14ac:dyDescent="0.25">
      <c r="A50" s="160">
        <f>'Скорая медицинская помощь'!A51</f>
        <v>38</v>
      </c>
      <c r="B50" s="10" t="str">
        <f>'Скорая медицинская помощь'!C51</f>
        <v>ГБУЗКК "ПКГССМП"</v>
      </c>
      <c r="C50" s="147">
        <f>'Скорая медицинская помощь'!D51</f>
        <v>51637</v>
      </c>
      <c r="D50" s="149">
        <f>'Скорая медицинская помощь'!H51</f>
        <v>50569</v>
      </c>
      <c r="E50" s="150">
        <f t="shared" si="0"/>
        <v>-1068</v>
      </c>
      <c r="F50" s="153">
        <f>'Скорая медицинская помощь'!L51</f>
        <v>-2987</v>
      </c>
      <c r="G50" s="147">
        <f>Поликлиника!D51</f>
        <v>0</v>
      </c>
      <c r="H50" s="149">
        <f>Поликлиника!J51</f>
        <v>0</v>
      </c>
      <c r="I50" s="150">
        <f t="shared" si="1"/>
        <v>0</v>
      </c>
      <c r="J50" s="149">
        <f>Поликлиника!S51</f>
        <v>0</v>
      </c>
      <c r="K50" s="149">
        <f>Поликлиника!AB51</f>
        <v>0</v>
      </c>
      <c r="L50" s="149">
        <f>Поликлиника!AF51</f>
        <v>0</v>
      </c>
      <c r="M50" s="150">
        <f t="shared" si="2"/>
        <v>0</v>
      </c>
      <c r="N50" s="149">
        <f>Поликлиника!AJ51</f>
        <v>0</v>
      </c>
      <c r="O50" s="149">
        <f>Поликлиника!AR51</f>
        <v>0</v>
      </c>
      <c r="P50" s="149">
        <f>Поликлиника!AV51</f>
        <v>0</v>
      </c>
      <c r="Q50" s="150">
        <f t="shared" si="3"/>
        <v>0</v>
      </c>
      <c r="R50" s="149">
        <f>Поликлиника!AZ51</f>
        <v>0</v>
      </c>
      <c r="S50" s="152">
        <f>Поликлиника!BH51</f>
        <v>308</v>
      </c>
      <c r="T50" s="152">
        <f>Поликлиника!BL51</f>
        <v>308</v>
      </c>
      <c r="U50" s="150">
        <f t="shared" si="4"/>
        <v>0</v>
      </c>
      <c r="V50" s="152">
        <f>Поликлиника!BP51</f>
        <v>-58</v>
      </c>
      <c r="W50" s="149">
        <f>Поликлиника!BX51</f>
        <v>0</v>
      </c>
      <c r="X50" s="149">
        <f>Поликлиника!CB51</f>
        <v>0</v>
      </c>
      <c r="Y50" s="150">
        <f t="shared" si="5"/>
        <v>0</v>
      </c>
      <c r="Z50" s="149">
        <f>Поликлиника!CF51</f>
        <v>0</v>
      </c>
      <c r="AA50" s="152">
        <f>Поликлиника!CO51</f>
        <v>0</v>
      </c>
      <c r="AB50" s="152">
        <f>Поликлиника!CS51</f>
        <v>0</v>
      </c>
      <c r="AC50" s="150">
        <f t="shared" si="6"/>
        <v>0</v>
      </c>
      <c r="AD50" s="238">
        <f>Поликлиника!CW51</f>
        <v>0</v>
      </c>
      <c r="AE50" s="239">
        <f>'Круглосуточный стационар'!C51</f>
        <v>0</v>
      </c>
      <c r="AF50" s="240">
        <f>'Круглосуточный стационар'!G51</f>
        <v>0</v>
      </c>
      <c r="AG50" s="150">
        <f t="shared" si="7"/>
        <v>0</v>
      </c>
      <c r="AH50" s="240">
        <f>'Круглосуточный стационар'!K51</f>
        <v>0</v>
      </c>
      <c r="AI50" s="240">
        <f>'Круглосуточный стационар'!S51</f>
        <v>0</v>
      </c>
      <c r="AJ50" s="240">
        <f>'Круглосуточный стационар'!W51</f>
        <v>0</v>
      </c>
      <c r="AK50" s="150">
        <f t="shared" si="8"/>
        <v>0</v>
      </c>
      <c r="AL50" s="241">
        <f>'Круглосуточный стационар'!AA51</f>
        <v>0</v>
      </c>
      <c r="AM50" s="242">
        <f>'Дневной стационар'!C51</f>
        <v>0</v>
      </c>
      <c r="AN50" s="149">
        <f>'Дневной стационар'!K51</f>
        <v>0</v>
      </c>
      <c r="AO50" s="150">
        <f t="shared" si="9"/>
        <v>0</v>
      </c>
      <c r="AP50" s="243">
        <f>'Дневной стационар'!S51</f>
        <v>0</v>
      </c>
      <c r="AR50" s="15"/>
    </row>
    <row r="51" spans="1:44" x14ac:dyDescent="0.25">
      <c r="A51" s="160">
        <f>'Скорая медицинская помощь'!A52</f>
        <v>39</v>
      </c>
      <c r="B51" s="10" t="str">
        <f>'Скорая медицинская помощь'!C52</f>
        <v>ООО "КАМЧАТСКАЯ НЕВРОЛОГИЧЕСКАЯ КЛИНИКА"</v>
      </c>
      <c r="C51" s="147">
        <f>'Скорая медицинская помощь'!D52</f>
        <v>0</v>
      </c>
      <c r="D51" s="149">
        <f>'Скорая медицинская помощь'!H52</f>
        <v>0</v>
      </c>
      <c r="E51" s="150">
        <f t="shared" si="0"/>
        <v>0</v>
      </c>
      <c r="F51" s="153">
        <f>'Скорая медицинская помощь'!L52</f>
        <v>0</v>
      </c>
      <c r="G51" s="147">
        <f>Поликлиника!D52</f>
        <v>0</v>
      </c>
      <c r="H51" s="149">
        <f>Поликлиника!J52</f>
        <v>0</v>
      </c>
      <c r="I51" s="150">
        <f t="shared" si="1"/>
        <v>0</v>
      </c>
      <c r="J51" s="149">
        <f>Поликлиника!S52</f>
        <v>0</v>
      </c>
      <c r="K51" s="149">
        <f>Поликлиника!AB52</f>
        <v>0</v>
      </c>
      <c r="L51" s="149">
        <f>Поликлиника!AF52</f>
        <v>0</v>
      </c>
      <c r="M51" s="150">
        <f t="shared" si="2"/>
        <v>0</v>
      </c>
      <c r="N51" s="149">
        <f>Поликлиника!AJ52</f>
        <v>0</v>
      </c>
      <c r="O51" s="149">
        <f>Поликлиника!AR52</f>
        <v>0</v>
      </c>
      <c r="P51" s="149">
        <f>Поликлиника!AV52</f>
        <v>0</v>
      </c>
      <c r="Q51" s="150">
        <f t="shared" si="3"/>
        <v>0</v>
      </c>
      <c r="R51" s="149">
        <f>Поликлиника!AZ52</f>
        <v>0</v>
      </c>
      <c r="S51" s="152">
        <f>Поликлиника!BH52</f>
        <v>0</v>
      </c>
      <c r="T51" s="152">
        <f>Поликлиника!BL52</f>
        <v>0</v>
      </c>
      <c r="U51" s="150">
        <f t="shared" si="4"/>
        <v>0</v>
      </c>
      <c r="V51" s="152">
        <f>Поликлиника!BP52</f>
        <v>0</v>
      </c>
      <c r="W51" s="149">
        <f>Поликлиника!BX52</f>
        <v>0</v>
      </c>
      <c r="X51" s="149">
        <f>Поликлиника!CB52</f>
        <v>0</v>
      </c>
      <c r="Y51" s="150">
        <f t="shared" si="5"/>
        <v>0</v>
      </c>
      <c r="Z51" s="149">
        <f>Поликлиника!CF52</f>
        <v>0</v>
      </c>
      <c r="AA51" s="152">
        <f>Поликлиника!CO52</f>
        <v>498</v>
      </c>
      <c r="AB51" s="152">
        <f>Поликлиника!CS52</f>
        <v>515</v>
      </c>
      <c r="AC51" s="150">
        <f t="shared" si="6"/>
        <v>17</v>
      </c>
      <c r="AD51" s="238">
        <f>Поликлиника!CW52</f>
        <v>17</v>
      </c>
      <c r="AE51" s="239">
        <f>'Круглосуточный стационар'!C52</f>
        <v>0</v>
      </c>
      <c r="AF51" s="240">
        <f>'Круглосуточный стационар'!G52</f>
        <v>0</v>
      </c>
      <c r="AG51" s="150">
        <f t="shared" si="7"/>
        <v>0</v>
      </c>
      <c r="AH51" s="240">
        <f>'Круглосуточный стационар'!K52</f>
        <v>0</v>
      </c>
      <c r="AI51" s="240">
        <f>'Круглосуточный стационар'!S52</f>
        <v>0</v>
      </c>
      <c r="AJ51" s="240">
        <f>'Круглосуточный стационар'!W52</f>
        <v>0</v>
      </c>
      <c r="AK51" s="150">
        <f t="shared" si="8"/>
        <v>0</v>
      </c>
      <c r="AL51" s="241">
        <f>'Круглосуточный стационар'!AA52</f>
        <v>0</v>
      </c>
      <c r="AM51" s="242">
        <f>'Дневной стационар'!C52</f>
        <v>136</v>
      </c>
      <c r="AN51" s="149">
        <f>'Дневной стационар'!K52</f>
        <v>136</v>
      </c>
      <c r="AO51" s="150">
        <f t="shared" si="9"/>
        <v>0</v>
      </c>
      <c r="AP51" s="243">
        <f>'Дневной стационар'!S52</f>
        <v>0</v>
      </c>
      <c r="AR51" s="15"/>
    </row>
    <row r="52" spans="1:44" x14ac:dyDescent="0.25">
      <c r="A52" s="160">
        <f>'Скорая медицинская помощь'!A53</f>
        <v>40</v>
      </c>
      <c r="B52" s="10" t="str">
        <f>'Скорая медицинская помощь'!C53</f>
        <v>ООО РЦ "ОРМЕДИУМ"</v>
      </c>
      <c r="C52" s="147">
        <f>'Скорая медицинская помощь'!D53</f>
        <v>0</v>
      </c>
      <c r="D52" s="149">
        <f>'Скорая медицинская помощь'!H53</f>
        <v>0</v>
      </c>
      <c r="E52" s="150">
        <f t="shared" si="0"/>
        <v>0</v>
      </c>
      <c r="F52" s="153">
        <f>'Скорая медицинская помощь'!L53</f>
        <v>0</v>
      </c>
      <c r="G52" s="147">
        <f>Поликлиника!D53</f>
        <v>0</v>
      </c>
      <c r="H52" s="149">
        <f>Поликлиника!J53</f>
        <v>0</v>
      </c>
      <c r="I52" s="150">
        <f t="shared" si="1"/>
        <v>0</v>
      </c>
      <c r="J52" s="149">
        <f>Поликлиника!S53</f>
        <v>0</v>
      </c>
      <c r="K52" s="149">
        <f>Поликлиника!AB53</f>
        <v>0</v>
      </c>
      <c r="L52" s="149">
        <f>Поликлиника!AF53</f>
        <v>0</v>
      </c>
      <c r="M52" s="150">
        <f t="shared" si="2"/>
        <v>0</v>
      </c>
      <c r="N52" s="149">
        <f>Поликлиника!AJ53</f>
        <v>0</v>
      </c>
      <c r="O52" s="149">
        <f>Поликлиника!AR53</f>
        <v>0</v>
      </c>
      <c r="P52" s="149">
        <f>Поликлиника!AV53</f>
        <v>0</v>
      </c>
      <c r="Q52" s="150">
        <f t="shared" si="3"/>
        <v>0</v>
      </c>
      <c r="R52" s="149">
        <f>Поликлиника!AZ53</f>
        <v>0</v>
      </c>
      <c r="S52" s="152">
        <f>Поликлиника!BH53</f>
        <v>0</v>
      </c>
      <c r="T52" s="152">
        <f>Поликлиника!BL53</f>
        <v>0</v>
      </c>
      <c r="U52" s="150">
        <f t="shared" si="4"/>
        <v>0</v>
      </c>
      <c r="V52" s="152">
        <f>Поликлиника!BP53</f>
        <v>0</v>
      </c>
      <c r="W52" s="149">
        <f>Поликлиника!BX53</f>
        <v>0</v>
      </c>
      <c r="X52" s="149">
        <f>Поликлиника!CB53</f>
        <v>0</v>
      </c>
      <c r="Y52" s="150">
        <f t="shared" si="5"/>
        <v>0</v>
      </c>
      <c r="Z52" s="149">
        <f>Поликлиника!CF53</f>
        <v>0</v>
      </c>
      <c r="AA52" s="152">
        <f>Поликлиника!CO53</f>
        <v>0</v>
      </c>
      <c r="AB52" s="152">
        <f>Поликлиника!CS53</f>
        <v>0</v>
      </c>
      <c r="AC52" s="150">
        <f t="shared" si="6"/>
        <v>0</v>
      </c>
      <c r="AD52" s="238">
        <f>Поликлиника!CW53</f>
        <v>0</v>
      </c>
      <c r="AE52" s="239">
        <f>'Круглосуточный стационар'!C53</f>
        <v>0</v>
      </c>
      <c r="AF52" s="240">
        <f>'Круглосуточный стационар'!G53</f>
        <v>0</v>
      </c>
      <c r="AG52" s="150">
        <f t="shared" si="7"/>
        <v>0</v>
      </c>
      <c r="AH52" s="240">
        <f>'Круглосуточный стационар'!K53</f>
        <v>0</v>
      </c>
      <c r="AI52" s="240">
        <f>'Круглосуточный стационар'!S53</f>
        <v>0</v>
      </c>
      <c r="AJ52" s="240">
        <f>'Круглосуточный стационар'!W53</f>
        <v>0</v>
      </c>
      <c r="AK52" s="150">
        <f t="shared" si="8"/>
        <v>0</v>
      </c>
      <c r="AL52" s="241">
        <f>'Круглосуточный стационар'!AA53</f>
        <v>0</v>
      </c>
      <c r="AM52" s="242">
        <f>'Дневной стационар'!C53</f>
        <v>790</v>
      </c>
      <c r="AN52" s="149">
        <f>'Дневной стационар'!K53</f>
        <v>790</v>
      </c>
      <c r="AO52" s="150">
        <f t="shared" si="9"/>
        <v>0</v>
      </c>
      <c r="AP52" s="243">
        <f>'Дневной стационар'!S53</f>
        <v>0</v>
      </c>
      <c r="AR52" s="15"/>
    </row>
    <row r="53" spans="1:44" x14ac:dyDescent="0.25">
      <c r="A53" s="160">
        <f>'Скорая медицинская помощь'!A54</f>
        <v>41</v>
      </c>
      <c r="B53" s="10" t="str">
        <f>'Скорая медицинская помощь'!C54</f>
        <v>ООО "ЭКО ЦЕНТР"</v>
      </c>
      <c r="C53" s="147">
        <f>'Скорая медицинская помощь'!D54</f>
        <v>0</v>
      </c>
      <c r="D53" s="149">
        <f>'Скорая медицинская помощь'!H54</f>
        <v>0</v>
      </c>
      <c r="E53" s="150">
        <f t="shared" si="0"/>
        <v>0</v>
      </c>
      <c r="F53" s="153">
        <f>'Скорая медицинская помощь'!L54</f>
        <v>0</v>
      </c>
      <c r="G53" s="147">
        <f>Поликлиника!D54</f>
        <v>0</v>
      </c>
      <c r="H53" s="149">
        <f>Поликлиника!J54</f>
        <v>0</v>
      </c>
      <c r="I53" s="150">
        <f t="shared" si="1"/>
        <v>0</v>
      </c>
      <c r="J53" s="149">
        <f>Поликлиника!S54</f>
        <v>0</v>
      </c>
      <c r="K53" s="149">
        <f>Поликлиника!AB54</f>
        <v>0</v>
      </c>
      <c r="L53" s="149">
        <f>Поликлиника!AF54</f>
        <v>0</v>
      </c>
      <c r="M53" s="150">
        <f t="shared" si="2"/>
        <v>0</v>
      </c>
      <c r="N53" s="149">
        <f>Поликлиника!AJ54</f>
        <v>0</v>
      </c>
      <c r="O53" s="149">
        <f>Поликлиника!AR54</f>
        <v>0</v>
      </c>
      <c r="P53" s="149">
        <f>Поликлиника!AV54</f>
        <v>0</v>
      </c>
      <c r="Q53" s="150">
        <f t="shared" si="3"/>
        <v>0</v>
      </c>
      <c r="R53" s="149">
        <f>Поликлиника!AZ54</f>
        <v>0</v>
      </c>
      <c r="S53" s="152">
        <f>Поликлиника!BH54</f>
        <v>0</v>
      </c>
      <c r="T53" s="152">
        <f>Поликлиника!BL54</f>
        <v>0</v>
      </c>
      <c r="U53" s="150">
        <f t="shared" si="4"/>
        <v>0</v>
      </c>
      <c r="V53" s="152">
        <f>Поликлиника!BP54</f>
        <v>0</v>
      </c>
      <c r="W53" s="149">
        <f>Поликлиника!BX54</f>
        <v>0</v>
      </c>
      <c r="X53" s="149">
        <f>Поликлиника!CB54</f>
        <v>0</v>
      </c>
      <c r="Y53" s="150">
        <f t="shared" si="5"/>
        <v>0</v>
      </c>
      <c r="Z53" s="149">
        <f>Поликлиника!CF54</f>
        <v>0</v>
      </c>
      <c r="AA53" s="152">
        <f>Поликлиника!CO54</f>
        <v>0</v>
      </c>
      <c r="AB53" s="152">
        <f>Поликлиника!CS54</f>
        <v>0</v>
      </c>
      <c r="AC53" s="150">
        <f t="shared" si="6"/>
        <v>0</v>
      </c>
      <c r="AD53" s="238">
        <f>Поликлиника!CW54</f>
        <v>0</v>
      </c>
      <c r="AE53" s="239">
        <f>'Круглосуточный стационар'!C54</f>
        <v>0</v>
      </c>
      <c r="AF53" s="240">
        <f>'Круглосуточный стационар'!G54</f>
        <v>0</v>
      </c>
      <c r="AG53" s="150">
        <f t="shared" si="7"/>
        <v>0</v>
      </c>
      <c r="AH53" s="240">
        <f>'Круглосуточный стационар'!K54</f>
        <v>0</v>
      </c>
      <c r="AI53" s="240">
        <f>'Круглосуточный стационар'!S54</f>
        <v>0</v>
      </c>
      <c r="AJ53" s="240">
        <f>'Круглосуточный стационар'!W54</f>
        <v>0</v>
      </c>
      <c r="AK53" s="150">
        <f t="shared" si="8"/>
        <v>0</v>
      </c>
      <c r="AL53" s="241">
        <f>'Круглосуточный стационар'!AA54</f>
        <v>0</v>
      </c>
      <c r="AM53" s="242">
        <f>'Дневной стационар'!C54</f>
        <v>35</v>
      </c>
      <c r="AN53" s="149">
        <f>'Дневной стационар'!K54</f>
        <v>35</v>
      </c>
      <c r="AO53" s="150">
        <f t="shared" si="9"/>
        <v>0</v>
      </c>
      <c r="AP53" s="243">
        <f>'Дневной стационар'!S54</f>
        <v>0</v>
      </c>
      <c r="AR53" s="15"/>
    </row>
    <row r="54" spans="1:44" x14ac:dyDescent="0.25">
      <c r="A54" s="160">
        <f>'Скорая медицинская помощь'!A55</f>
        <v>42</v>
      </c>
      <c r="B54" s="10" t="str">
        <f>'Скорая медицинская помощь'!C55</f>
        <v>ГБУЗ КК ЦОЗМП</v>
      </c>
      <c r="C54" s="147">
        <f>'Скорая медицинская помощь'!D55</f>
        <v>0</v>
      </c>
      <c r="D54" s="149">
        <f>'Скорая медицинская помощь'!H55</f>
        <v>0</v>
      </c>
      <c r="E54" s="150">
        <f t="shared" si="0"/>
        <v>0</v>
      </c>
      <c r="F54" s="153">
        <f>'Скорая медицинская помощь'!L55</f>
        <v>0</v>
      </c>
      <c r="G54" s="147">
        <f>Поликлиника!D55</f>
        <v>6528</v>
      </c>
      <c r="H54" s="149">
        <f>Поликлиника!J55</f>
        <v>6528</v>
      </c>
      <c r="I54" s="150">
        <f t="shared" si="1"/>
        <v>0</v>
      </c>
      <c r="J54" s="149">
        <f>Поликлиника!S55</f>
        <v>0</v>
      </c>
      <c r="K54" s="149">
        <f>Поликлиника!AB55</f>
        <v>19005</v>
      </c>
      <c r="L54" s="149">
        <f>Поликлиника!AF55</f>
        <v>16010</v>
      </c>
      <c r="M54" s="150">
        <f t="shared" si="2"/>
        <v>-2995</v>
      </c>
      <c r="N54" s="149">
        <f>Поликлиника!AJ55</f>
        <v>-2995</v>
      </c>
      <c r="O54" s="149">
        <f>Поликлиника!AR55</f>
        <v>2932</v>
      </c>
      <c r="P54" s="149">
        <f>Поликлиника!AV55</f>
        <v>2932</v>
      </c>
      <c r="Q54" s="150">
        <f t="shared" si="3"/>
        <v>0</v>
      </c>
      <c r="R54" s="149">
        <f>Поликлиника!AZ55</f>
        <v>0</v>
      </c>
      <c r="S54" s="152">
        <f>Поликлиника!BH55</f>
        <v>2783</v>
      </c>
      <c r="T54" s="152">
        <f>Поликлиника!BL55</f>
        <v>2783</v>
      </c>
      <c r="U54" s="150">
        <f t="shared" si="4"/>
        <v>0</v>
      </c>
      <c r="V54" s="152">
        <f>Поликлиника!BP55</f>
        <v>0</v>
      </c>
      <c r="W54" s="149">
        <f>Поликлиника!BX55</f>
        <v>14450</v>
      </c>
      <c r="X54" s="149">
        <f>Поликлиника!CB55</f>
        <v>14450</v>
      </c>
      <c r="Y54" s="150">
        <f t="shared" si="5"/>
        <v>0</v>
      </c>
      <c r="Z54" s="149">
        <f>Поликлиника!CF55</f>
        <v>0</v>
      </c>
      <c r="AA54" s="152">
        <f>Поликлиника!CO55</f>
        <v>454</v>
      </c>
      <c r="AB54" s="152">
        <f>Поликлиника!CS55</f>
        <v>454</v>
      </c>
      <c r="AC54" s="150">
        <f t="shared" si="6"/>
        <v>0</v>
      </c>
      <c r="AD54" s="238">
        <f>Поликлиника!CW55</f>
        <v>17144</v>
      </c>
      <c r="AE54" s="239">
        <f>'Круглосуточный стационар'!C55</f>
        <v>0</v>
      </c>
      <c r="AF54" s="240">
        <f>'Круглосуточный стационар'!G55</f>
        <v>0</v>
      </c>
      <c r="AG54" s="150">
        <f t="shared" si="7"/>
        <v>0</v>
      </c>
      <c r="AH54" s="240">
        <f>'Круглосуточный стационар'!K55</f>
        <v>0</v>
      </c>
      <c r="AI54" s="240">
        <f>'Круглосуточный стационар'!S55</f>
        <v>0</v>
      </c>
      <c r="AJ54" s="240">
        <f>'Круглосуточный стационар'!W55</f>
        <v>0</v>
      </c>
      <c r="AK54" s="150">
        <f t="shared" si="8"/>
        <v>0</v>
      </c>
      <c r="AL54" s="241">
        <f>'Круглосуточный стационар'!AA55</f>
        <v>0</v>
      </c>
      <c r="AM54" s="242">
        <f>'Дневной стационар'!C55</f>
        <v>644</v>
      </c>
      <c r="AN54" s="149">
        <f>'Дневной стационар'!K55</f>
        <v>644</v>
      </c>
      <c r="AO54" s="150">
        <f t="shared" si="9"/>
        <v>0</v>
      </c>
      <c r="AP54" s="243">
        <f>'Дневной стационар'!S55</f>
        <v>0</v>
      </c>
      <c r="AR54" s="15"/>
    </row>
    <row r="55" spans="1:44" x14ac:dyDescent="0.25">
      <c r="A55" s="160">
        <f>'Скорая медицинская помощь'!A56</f>
        <v>43</v>
      </c>
      <c r="B55" s="10" t="str">
        <f>'Скорая медицинская помощь'!C56</f>
        <v>ООО "ИМПУЛЬС"</v>
      </c>
      <c r="C55" s="147">
        <f>'Скорая медицинская помощь'!D56</f>
        <v>0</v>
      </c>
      <c r="D55" s="149">
        <f>'Скорая медицинская помощь'!H56</f>
        <v>0</v>
      </c>
      <c r="E55" s="150">
        <f t="shared" si="0"/>
        <v>0</v>
      </c>
      <c r="F55" s="153">
        <f>'Скорая медицинская помощь'!L56</f>
        <v>0</v>
      </c>
      <c r="G55" s="147">
        <f>Поликлиника!D56</f>
        <v>0</v>
      </c>
      <c r="H55" s="149">
        <f>Поликлиника!J56</f>
        <v>0</v>
      </c>
      <c r="I55" s="150">
        <f t="shared" si="1"/>
        <v>0</v>
      </c>
      <c r="J55" s="149">
        <f>Поликлиника!S56</f>
        <v>0</v>
      </c>
      <c r="K55" s="149">
        <f>Поликлиника!AB56</f>
        <v>0</v>
      </c>
      <c r="L55" s="149">
        <f>Поликлиника!AF56</f>
        <v>0</v>
      </c>
      <c r="M55" s="150">
        <f t="shared" si="2"/>
        <v>0</v>
      </c>
      <c r="N55" s="149">
        <f>Поликлиника!AJ56</f>
        <v>0</v>
      </c>
      <c r="O55" s="149">
        <f>Поликлиника!AR56</f>
        <v>0</v>
      </c>
      <c r="P55" s="149">
        <f>Поликлиника!AV56</f>
        <v>0</v>
      </c>
      <c r="Q55" s="150">
        <f t="shared" si="3"/>
        <v>0</v>
      </c>
      <c r="R55" s="149">
        <f>Поликлиника!AZ56</f>
        <v>0</v>
      </c>
      <c r="S55" s="152">
        <f>Поликлиника!BH56</f>
        <v>0</v>
      </c>
      <c r="T55" s="152">
        <f>Поликлиника!BL56</f>
        <v>0</v>
      </c>
      <c r="U55" s="150">
        <f t="shared" si="4"/>
        <v>0</v>
      </c>
      <c r="V55" s="152">
        <f>Поликлиника!BP56</f>
        <v>0</v>
      </c>
      <c r="W55" s="149">
        <f>Поликлиника!BX56</f>
        <v>0</v>
      </c>
      <c r="X55" s="149">
        <f>Поликлиника!CB56</f>
        <v>0</v>
      </c>
      <c r="Y55" s="150">
        <f t="shared" si="5"/>
        <v>0</v>
      </c>
      <c r="Z55" s="149">
        <f>Поликлиника!CF56</f>
        <v>0</v>
      </c>
      <c r="AA55" s="152">
        <f>Поликлиника!CO56</f>
        <v>2361</v>
      </c>
      <c r="AB55" s="152">
        <f>Поликлиника!CS56</f>
        <v>2871</v>
      </c>
      <c r="AC55" s="150">
        <f t="shared" si="6"/>
        <v>510</v>
      </c>
      <c r="AD55" s="238">
        <f>Поликлиника!CW56</f>
        <v>510</v>
      </c>
      <c r="AE55" s="239">
        <f>'Круглосуточный стационар'!C56</f>
        <v>0</v>
      </c>
      <c r="AF55" s="240">
        <f>'Круглосуточный стационар'!G56</f>
        <v>0</v>
      </c>
      <c r="AG55" s="150">
        <f t="shared" si="7"/>
        <v>0</v>
      </c>
      <c r="AH55" s="240">
        <f>'Круглосуточный стационар'!K56</f>
        <v>0</v>
      </c>
      <c r="AI55" s="240">
        <f>'Круглосуточный стационар'!S56</f>
        <v>0</v>
      </c>
      <c r="AJ55" s="240">
        <f>'Круглосуточный стационар'!W56</f>
        <v>0</v>
      </c>
      <c r="AK55" s="150">
        <f t="shared" si="8"/>
        <v>0</v>
      </c>
      <c r="AL55" s="241">
        <f>'Круглосуточный стационар'!AA56</f>
        <v>0</v>
      </c>
      <c r="AM55" s="242">
        <f>'Дневной стационар'!C56</f>
        <v>0</v>
      </c>
      <c r="AN55" s="149">
        <f>'Дневной стационар'!K56</f>
        <v>0</v>
      </c>
      <c r="AO55" s="150">
        <f t="shared" si="9"/>
        <v>0</v>
      </c>
      <c r="AP55" s="243">
        <f>'Дневной стационар'!S56</f>
        <v>0</v>
      </c>
      <c r="AR55" s="15"/>
    </row>
    <row r="56" spans="1:44" x14ac:dyDescent="0.25">
      <c r="A56" s="160">
        <f>'Скорая медицинская помощь'!A57</f>
        <v>44</v>
      </c>
      <c r="B56" s="10" t="str">
        <f>'Скорая медицинская помощь'!C57</f>
        <v>ООО ДЦ "ЖЕМЧУЖИНА КАМЧАТКИ"</v>
      </c>
      <c r="C56" s="147">
        <f>'Скорая медицинская помощь'!D57</f>
        <v>0</v>
      </c>
      <c r="D56" s="149">
        <f>'Скорая медицинская помощь'!H57</f>
        <v>0</v>
      </c>
      <c r="E56" s="150">
        <f t="shared" si="0"/>
        <v>0</v>
      </c>
      <c r="F56" s="153">
        <f>'Скорая медицинская помощь'!L57</f>
        <v>0</v>
      </c>
      <c r="G56" s="147">
        <f>Поликлиника!D57</f>
        <v>0</v>
      </c>
      <c r="H56" s="149">
        <f>Поликлиника!J57</f>
        <v>0</v>
      </c>
      <c r="I56" s="150">
        <f t="shared" si="1"/>
        <v>0</v>
      </c>
      <c r="J56" s="149">
        <f>Поликлиника!S57</f>
        <v>0</v>
      </c>
      <c r="K56" s="149">
        <f>Поликлиника!AB57</f>
        <v>0</v>
      </c>
      <c r="L56" s="149">
        <f>Поликлиника!AF57</f>
        <v>0</v>
      </c>
      <c r="M56" s="150">
        <f t="shared" si="2"/>
        <v>0</v>
      </c>
      <c r="N56" s="149">
        <f>Поликлиника!AJ57</f>
        <v>0</v>
      </c>
      <c r="O56" s="149">
        <f>Поликлиника!AR57</f>
        <v>0</v>
      </c>
      <c r="P56" s="149">
        <f>Поликлиника!AV57</f>
        <v>0</v>
      </c>
      <c r="Q56" s="150">
        <f t="shared" si="3"/>
        <v>0</v>
      </c>
      <c r="R56" s="149">
        <f>Поликлиника!AZ57</f>
        <v>0</v>
      </c>
      <c r="S56" s="152">
        <f>Поликлиника!BH57</f>
        <v>0</v>
      </c>
      <c r="T56" s="152">
        <f>Поликлиника!BL57</f>
        <v>0</v>
      </c>
      <c r="U56" s="150">
        <f t="shared" si="4"/>
        <v>0</v>
      </c>
      <c r="V56" s="152">
        <f>Поликлиника!BP57</f>
        <v>0</v>
      </c>
      <c r="W56" s="149">
        <f>Поликлиника!BX57</f>
        <v>0</v>
      </c>
      <c r="X56" s="149">
        <f>Поликлиника!CB57</f>
        <v>0</v>
      </c>
      <c r="Y56" s="150">
        <f t="shared" si="5"/>
        <v>0</v>
      </c>
      <c r="Z56" s="149">
        <f>Поликлиника!CF57</f>
        <v>0</v>
      </c>
      <c r="AA56" s="152">
        <f>Поликлиника!CO57</f>
        <v>0</v>
      </c>
      <c r="AB56" s="152">
        <f>Поликлиника!CS57</f>
        <v>0</v>
      </c>
      <c r="AC56" s="150">
        <f t="shared" si="6"/>
        <v>0</v>
      </c>
      <c r="AD56" s="238">
        <f>Поликлиника!CW57</f>
        <v>0</v>
      </c>
      <c r="AE56" s="239">
        <f>'Круглосуточный стационар'!C57</f>
        <v>0</v>
      </c>
      <c r="AF56" s="240">
        <f>'Круглосуточный стационар'!G57</f>
        <v>0</v>
      </c>
      <c r="AG56" s="150">
        <f t="shared" si="7"/>
        <v>0</v>
      </c>
      <c r="AH56" s="240">
        <f>'Круглосуточный стационар'!K57</f>
        <v>0</v>
      </c>
      <c r="AI56" s="240">
        <f>'Круглосуточный стационар'!S57</f>
        <v>0</v>
      </c>
      <c r="AJ56" s="240">
        <f>'Круглосуточный стационар'!W57</f>
        <v>0</v>
      </c>
      <c r="AK56" s="150">
        <f t="shared" si="8"/>
        <v>0</v>
      </c>
      <c r="AL56" s="241">
        <f>'Круглосуточный стационар'!AA57</f>
        <v>0</v>
      </c>
      <c r="AM56" s="242">
        <f>'Дневной стационар'!C57</f>
        <v>400</v>
      </c>
      <c r="AN56" s="149">
        <f>'Дневной стационар'!K57</f>
        <v>365</v>
      </c>
      <c r="AO56" s="150">
        <f t="shared" si="9"/>
        <v>-35</v>
      </c>
      <c r="AP56" s="243">
        <f>'Дневной стационар'!S57</f>
        <v>-50</v>
      </c>
      <c r="AR56" s="15"/>
    </row>
    <row r="57" spans="1:44" x14ac:dyDescent="0.25">
      <c r="A57" s="160">
        <f>'Скорая медицинская помощь'!A58</f>
        <v>45</v>
      </c>
      <c r="B57" s="10" t="str">
        <f>'Скорая медицинская помощь'!C58</f>
        <v>ЦЕНТР СПИД</v>
      </c>
      <c r="C57" s="147">
        <f>'Скорая медицинская помощь'!D58</f>
        <v>0</v>
      </c>
      <c r="D57" s="149">
        <f>'Скорая медицинская помощь'!H58</f>
        <v>0</v>
      </c>
      <c r="E57" s="150">
        <f t="shared" si="0"/>
        <v>0</v>
      </c>
      <c r="F57" s="153">
        <f>'Скорая медицинская помощь'!L58</f>
        <v>0</v>
      </c>
      <c r="G57" s="147">
        <f>Поликлиника!D58</f>
        <v>0</v>
      </c>
      <c r="H57" s="149">
        <f>Поликлиника!J58</f>
        <v>0</v>
      </c>
      <c r="I57" s="150">
        <f t="shared" si="1"/>
        <v>0</v>
      </c>
      <c r="J57" s="149">
        <f>Поликлиника!S58</f>
        <v>0</v>
      </c>
      <c r="K57" s="149">
        <f>Поликлиника!AB58</f>
        <v>762</v>
      </c>
      <c r="L57" s="149">
        <f>Поликлиника!AF58</f>
        <v>762</v>
      </c>
      <c r="M57" s="150">
        <f t="shared" si="2"/>
        <v>0</v>
      </c>
      <c r="N57" s="149">
        <f>Поликлиника!AJ58</f>
        <v>0</v>
      </c>
      <c r="O57" s="149">
        <f>Поликлиника!AR58</f>
        <v>0</v>
      </c>
      <c r="P57" s="149">
        <f>Поликлиника!AV58</f>
        <v>0</v>
      </c>
      <c r="Q57" s="150">
        <f t="shared" si="3"/>
        <v>0</v>
      </c>
      <c r="R57" s="149">
        <f>Поликлиника!AZ58</f>
        <v>0</v>
      </c>
      <c r="S57" s="152">
        <f>Поликлиника!BH58</f>
        <v>250</v>
      </c>
      <c r="T57" s="152">
        <f>Поликлиника!BL58</f>
        <v>471</v>
      </c>
      <c r="U57" s="150">
        <f t="shared" si="4"/>
        <v>221</v>
      </c>
      <c r="V57" s="152">
        <f>Поликлиника!BP58</f>
        <v>221</v>
      </c>
      <c r="W57" s="149">
        <f>Поликлиника!BX58</f>
        <v>500</v>
      </c>
      <c r="X57" s="149">
        <f>Поликлиника!CB58</f>
        <v>700</v>
      </c>
      <c r="Y57" s="150">
        <f t="shared" si="5"/>
        <v>200</v>
      </c>
      <c r="Z57" s="149">
        <f>Поликлиника!CF58</f>
        <v>200</v>
      </c>
      <c r="AA57" s="152">
        <f>Поликлиника!CO58</f>
        <v>1238058</v>
      </c>
      <c r="AB57" s="152">
        <f>Поликлиника!CS58</f>
        <v>1409930</v>
      </c>
      <c r="AC57" s="150">
        <f t="shared" si="6"/>
        <v>171872</v>
      </c>
      <c r="AD57" s="238">
        <f>Поликлиника!CW58</f>
        <v>0</v>
      </c>
      <c r="AE57" s="239">
        <f>'Круглосуточный стационар'!C58</f>
        <v>800</v>
      </c>
      <c r="AF57" s="240">
        <f>'Круглосуточный стационар'!G58</f>
        <v>1050</v>
      </c>
      <c r="AG57" s="150">
        <f t="shared" si="7"/>
        <v>250</v>
      </c>
      <c r="AH57" s="240">
        <f>'Круглосуточный стационар'!K58</f>
        <v>400</v>
      </c>
      <c r="AI57" s="240">
        <f>'Круглосуточный стационар'!S58</f>
        <v>0</v>
      </c>
      <c r="AJ57" s="240">
        <f>'Круглосуточный стационар'!W58</f>
        <v>0</v>
      </c>
      <c r="AK57" s="150">
        <f t="shared" si="8"/>
        <v>0</v>
      </c>
      <c r="AL57" s="241">
        <f>'Круглосуточный стационар'!AA58</f>
        <v>0</v>
      </c>
      <c r="AM57" s="242">
        <f>'Дневной стационар'!C58</f>
        <v>400</v>
      </c>
      <c r="AN57" s="149">
        <f>'Дневной стационар'!K58</f>
        <v>400</v>
      </c>
      <c r="AO57" s="150">
        <f t="shared" si="9"/>
        <v>0</v>
      </c>
      <c r="AP57" s="243">
        <f>'Дневной стационар'!S58</f>
        <v>0</v>
      </c>
      <c r="AR57" s="15"/>
    </row>
    <row r="58" spans="1:44" x14ac:dyDescent="0.25">
      <c r="A58" s="160">
        <f>'Скорая медицинская помощь'!A59</f>
        <v>46</v>
      </c>
      <c r="B58" s="10" t="str">
        <f>'Скорая медицинская помощь'!C59</f>
        <v>ООО "М-ЛАЙН"</v>
      </c>
      <c r="C58" s="147">
        <f>'Скорая медицинская помощь'!D59</f>
        <v>0</v>
      </c>
      <c r="D58" s="149">
        <f>'Скорая медицинская помощь'!H59</f>
        <v>0</v>
      </c>
      <c r="E58" s="150">
        <f t="shared" si="0"/>
        <v>0</v>
      </c>
      <c r="F58" s="153">
        <f>'Скорая медицинская помощь'!L59</f>
        <v>0</v>
      </c>
      <c r="G58" s="147">
        <f>Поликлиника!D59</f>
        <v>0</v>
      </c>
      <c r="H58" s="149">
        <f>Поликлиника!J59</f>
        <v>0</v>
      </c>
      <c r="I58" s="150">
        <f t="shared" si="1"/>
        <v>0</v>
      </c>
      <c r="J58" s="149">
        <f>Поликлиника!S59</f>
        <v>0</v>
      </c>
      <c r="K58" s="149">
        <f>Поликлиника!AB59</f>
        <v>0</v>
      </c>
      <c r="L58" s="149">
        <f>Поликлиника!AF59</f>
        <v>0</v>
      </c>
      <c r="M58" s="150">
        <f t="shared" si="2"/>
        <v>0</v>
      </c>
      <c r="N58" s="149">
        <f>Поликлиника!AJ59</f>
        <v>0</v>
      </c>
      <c r="O58" s="149">
        <f>Поликлиника!AR59</f>
        <v>0</v>
      </c>
      <c r="P58" s="149">
        <f>Поликлиника!AV59</f>
        <v>0</v>
      </c>
      <c r="Q58" s="150">
        <f t="shared" si="3"/>
        <v>0</v>
      </c>
      <c r="R58" s="149">
        <f>Поликлиника!AZ59</f>
        <v>0</v>
      </c>
      <c r="S58" s="152">
        <f>Поликлиника!BH59</f>
        <v>0</v>
      </c>
      <c r="T58" s="152">
        <f>Поликлиника!BL59</f>
        <v>0</v>
      </c>
      <c r="U58" s="150">
        <f t="shared" si="4"/>
        <v>0</v>
      </c>
      <c r="V58" s="152">
        <f>Поликлиника!BP59</f>
        <v>0</v>
      </c>
      <c r="W58" s="149">
        <f>Поликлиника!BX59</f>
        <v>0</v>
      </c>
      <c r="X58" s="149">
        <f>Поликлиника!CB59</f>
        <v>0</v>
      </c>
      <c r="Y58" s="150">
        <f t="shared" si="5"/>
        <v>0</v>
      </c>
      <c r="Z58" s="149">
        <f>Поликлиника!CF59</f>
        <v>0</v>
      </c>
      <c r="AA58" s="152">
        <f>Поликлиника!CO59</f>
        <v>0</v>
      </c>
      <c r="AB58" s="152">
        <f>Поликлиника!CS59</f>
        <v>0</v>
      </c>
      <c r="AC58" s="150">
        <f t="shared" si="6"/>
        <v>0</v>
      </c>
      <c r="AD58" s="238">
        <f>Поликлиника!CW59</f>
        <v>0</v>
      </c>
      <c r="AE58" s="239">
        <f>'Круглосуточный стационар'!C59</f>
        <v>0</v>
      </c>
      <c r="AF58" s="240">
        <f>'Круглосуточный стационар'!G59</f>
        <v>0</v>
      </c>
      <c r="AG58" s="150">
        <f t="shared" si="7"/>
        <v>0</v>
      </c>
      <c r="AH58" s="240">
        <f>'Круглосуточный стационар'!K59</f>
        <v>0</v>
      </c>
      <c r="AI58" s="240">
        <f>'Круглосуточный стационар'!S59</f>
        <v>0</v>
      </c>
      <c r="AJ58" s="240">
        <f>'Круглосуточный стационар'!W59</f>
        <v>0</v>
      </c>
      <c r="AK58" s="150">
        <f t="shared" si="8"/>
        <v>0</v>
      </c>
      <c r="AL58" s="241">
        <f>'Круглосуточный стационар'!AA59</f>
        <v>0</v>
      </c>
      <c r="AM58" s="242">
        <f>'Дневной стационар'!C59</f>
        <v>0</v>
      </c>
      <c r="AN58" s="149">
        <f>'Дневной стационар'!K59</f>
        <v>0</v>
      </c>
      <c r="AO58" s="150">
        <f t="shared" si="9"/>
        <v>0</v>
      </c>
      <c r="AP58" s="243">
        <f>'Дневной стационар'!S59</f>
        <v>0</v>
      </c>
      <c r="AR58" s="15"/>
    </row>
    <row r="59" spans="1:44" x14ac:dyDescent="0.25">
      <c r="A59" s="160">
        <f>'Скорая медицинская помощь'!A60</f>
        <v>47</v>
      </c>
      <c r="B59" s="10" t="str">
        <f>'Скорая медицинская помощь'!C60</f>
        <v>ООО "ЮНИЛАБ-ХАБАРОВСК"</v>
      </c>
      <c r="C59" s="147">
        <f>'Скорая медицинская помощь'!D60</f>
        <v>0</v>
      </c>
      <c r="D59" s="149">
        <f>'Скорая медицинская помощь'!H60</f>
        <v>0</v>
      </c>
      <c r="E59" s="150">
        <f t="shared" si="0"/>
        <v>0</v>
      </c>
      <c r="F59" s="153">
        <f>'Скорая медицинская помощь'!L60</f>
        <v>0</v>
      </c>
      <c r="G59" s="147">
        <f>Поликлиника!D60</f>
        <v>0</v>
      </c>
      <c r="H59" s="149">
        <f>Поликлиника!J60</f>
        <v>0</v>
      </c>
      <c r="I59" s="150">
        <f t="shared" si="1"/>
        <v>0</v>
      </c>
      <c r="J59" s="149">
        <f>Поликлиника!S60</f>
        <v>0</v>
      </c>
      <c r="K59" s="149">
        <f>Поликлиника!AB60</f>
        <v>0</v>
      </c>
      <c r="L59" s="149">
        <f>Поликлиника!AF60</f>
        <v>0</v>
      </c>
      <c r="M59" s="150">
        <f t="shared" si="2"/>
        <v>0</v>
      </c>
      <c r="N59" s="149">
        <f>Поликлиника!AJ60</f>
        <v>0</v>
      </c>
      <c r="O59" s="149">
        <f>Поликлиника!AR60</f>
        <v>0</v>
      </c>
      <c r="P59" s="149">
        <f>Поликлиника!AV60</f>
        <v>0</v>
      </c>
      <c r="Q59" s="150">
        <f t="shared" si="3"/>
        <v>0</v>
      </c>
      <c r="R59" s="149">
        <f>Поликлиника!AZ60</f>
        <v>0</v>
      </c>
      <c r="S59" s="152">
        <f>Поликлиника!BH60</f>
        <v>0</v>
      </c>
      <c r="T59" s="152">
        <f>Поликлиника!BL60</f>
        <v>0</v>
      </c>
      <c r="U59" s="150">
        <f t="shared" si="4"/>
        <v>0</v>
      </c>
      <c r="V59" s="152">
        <f>Поликлиника!BP60</f>
        <v>0</v>
      </c>
      <c r="W59" s="149">
        <f>Поликлиника!BX60</f>
        <v>0</v>
      </c>
      <c r="X59" s="149">
        <f>Поликлиника!CB60</f>
        <v>0</v>
      </c>
      <c r="Y59" s="150">
        <f t="shared" si="5"/>
        <v>0</v>
      </c>
      <c r="Z59" s="149">
        <f>Поликлиника!CF60</f>
        <v>0</v>
      </c>
      <c r="AA59" s="152">
        <f>Поликлиника!CO60</f>
        <v>0</v>
      </c>
      <c r="AB59" s="152">
        <f>Поликлиника!CS60</f>
        <v>0</v>
      </c>
      <c r="AC59" s="150">
        <f t="shared" si="6"/>
        <v>0</v>
      </c>
      <c r="AD59" s="238">
        <f>Поликлиника!CW60</f>
        <v>0</v>
      </c>
      <c r="AE59" s="239">
        <f>'Круглосуточный стационар'!C60</f>
        <v>0</v>
      </c>
      <c r="AF59" s="240">
        <f>'Круглосуточный стационар'!G60</f>
        <v>0</v>
      </c>
      <c r="AG59" s="150">
        <f t="shared" si="7"/>
        <v>0</v>
      </c>
      <c r="AH59" s="240">
        <f>'Круглосуточный стационар'!K60</f>
        <v>0</v>
      </c>
      <c r="AI59" s="240">
        <f>'Круглосуточный стационар'!S60</f>
        <v>0</v>
      </c>
      <c r="AJ59" s="240">
        <f>'Круглосуточный стационар'!W60</f>
        <v>0</v>
      </c>
      <c r="AK59" s="150">
        <f t="shared" si="8"/>
        <v>0</v>
      </c>
      <c r="AL59" s="241">
        <f>'Круглосуточный стационар'!AA60</f>
        <v>0</v>
      </c>
      <c r="AM59" s="242">
        <f>'Дневной стационар'!C60</f>
        <v>0</v>
      </c>
      <c r="AN59" s="149">
        <f>'Дневной стационар'!K60</f>
        <v>0</v>
      </c>
      <c r="AO59" s="150">
        <f t="shared" si="9"/>
        <v>0</v>
      </c>
      <c r="AP59" s="243">
        <f>'Дневной стационар'!S60</f>
        <v>0</v>
      </c>
      <c r="AR59" s="15"/>
    </row>
    <row r="60" spans="1:44" x14ac:dyDescent="0.25">
      <c r="A60" s="160">
        <f>'Скорая медицинская помощь'!A61</f>
        <v>48</v>
      </c>
      <c r="B60" s="10" t="str">
        <f>'Скорая медицинская помощь'!C61</f>
        <v>ГБУЗ ККПТД</v>
      </c>
      <c r="C60" s="147">
        <f>'Скорая медицинская помощь'!D61</f>
        <v>0</v>
      </c>
      <c r="D60" s="149">
        <f>'Скорая медицинская помощь'!H61</f>
        <v>0</v>
      </c>
      <c r="E60" s="150">
        <f t="shared" si="0"/>
        <v>0</v>
      </c>
      <c r="F60" s="153">
        <f>'Скорая медицинская помощь'!L61</f>
        <v>0</v>
      </c>
      <c r="G60" s="147">
        <f>Поликлиника!D61</f>
        <v>0</v>
      </c>
      <c r="H60" s="149">
        <f>Поликлиника!J61</f>
        <v>0</v>
      </c>
      <c r="I60" s="150">
        <f t="shared" si="1"/>
        <v>0</v>
      </c>
      <c r="J60" s="149">
        <f>Поликлиника!S61</f>
        <v>0</v>
      </c>
      <c r="K60" s="149">
        <f>Поликлиника!AB61</f>
        <v>0</v>
      </c>
      <c r="L60" s="149">
        <f>Поликлиника!AF61</f>
        <v>0</v>
      </c>
      <c r="M60" s="150">
        <f t="shared" si="2"/>
        <v>0</v>
      </c>
      <c r="N60" s="149">
        <f>Поликлиника!AJ61</f>
        <v>0</v>
      </c>
      <c r="O60" s="149">
        <f>Поликлиника!AR61</f>
        <v>0</v>
      </c>
      <c r="P60" s="149">
        <f>Поликлиника!AV61</f>
        <v>0</v>
      </c>
      <c r="Q60" s="150">
        <f t="shared" si="3"/>
        <v>0</v>
      </c>
      <c r="R60" s="149">
        <f>Поликлиника!AZ61</f>
        <v>0</v>
      </c>
      <c r="S60" s="152">
        <f>Поликлиника!BH61</f>
        <v>0</v>
      </c>
      <c r="T60" s="152">
        <f>Поликлиника!BL61</f>
        <v>0</v>
      </c>
      <c r="U60" s="150">
        <f t="shared" si="4"/>
        <v>0</v>
      </c>
      <c r="V60" s="152">
        <f>Поликлиника!BP61</f>
        <v>0</v>
      </c>
      <c r="W60" s="149">
        <f>Поликлиника!BX61</f>
        <v>0</v>
      </c>
      <c r="X60" s="149">
        <f>Поликлиника!CB61</f>
        <v>0</v>
      </c>
      <c r="Y60" s="150">
        <f t="shared" si="5"/>
        <v>0</v>
      </c>
      <c r="Z60" s="149">
        <f>Поликлиника!CF61</f>
        <v>0</v>
      </c>
      <c r="AA60" s="152">
        <f>Поликлиника!CO61</f>
        <v>2800</v>
      </c>
      <c r="AB60" s="152">
        <f>Поликлиника!CS61</f>
        <v>3176</v>
      </c>
      <c r="AC60" s="150">
        <f t="shared" si="6"/>
        <v>376</v>
      </c>
      <c r="AD60" s="238">
        <f>Поликлиника!CW61</f>
        <v>0</v>
      </c>
      <c r="AE60" s="239">
        <f>'Круглосуточный стационар'!C61</f>
        <v>0</v>
      </c>
      <c r="AF60" s="240">
        <f>'Круглосуточный стационар'!G61</f>
        <v>0</v>
      </c>
      <c r="AG60" s="150">
        <f t="shared" si="7"/>
        <v>0</v>
      </c>
      <c r="AH60" s="240">
        <f>'Круглосуточный стационар'!K61</f>
        <v>0</v>
      </c>
      <c r="AI60" s="240">
        <f>'Круглосуточный стационар'!S61</f>
        <v>0</v>
      </c>
      <c r="AJ60" s="240">
        <f>'Круглосуточный стационар'!W61</f>
        <v>0</v>
      </c>
      <c r="AK60" s="150">
        <f t="shared" si="8"/>
        <v>0</v>
      </c>
      <c r="AL60" s="241">
        <f>'Круглосуточный стационар'!AA61</f>
        <v>0</v>
      </c>
      <c r="AM60" s="242">
        <f>'Дневной стационар'!C61</f>
        <v>0</v>
      </c>
      <c r="AN60" s="149">
        <f>'Дневной стационар'!K61</f>
        <v>0</v>
      </c>
      <c r="AO60" s="150">
        <f t="shared" si="9"/>
        <v>0</v>
      </c>
      <c r="AP60" s="243">
        <f>'Дневной стационар'!S61</f>
        <v>0</v>
      </c>
      <c r="AR60" s="15"/>
    </row>
    <row r="61" spans="1:44" x14ac:dyDescent="0.25">
      <c r="A61" s="160">
        <f>'Скорая медицинская помощь'!A62</f>
        <v>49</v>
      </c>
      <c r="B61" s="10" t="str">
        <f>'Скорая медицинская помощь'!C62</f>
        <v>ООО "НАУЧНО-ПРОИЗВОДСТВЕННАЯ ФИРМА "ХЕЛИКС"</v>
      </c>
      <c r="C61" s="147">
        <f>'Скорая медицинская помощь'!D62</f>
        <v>0</v>
      </c>
      <c r="D61" s="149">
        <f>'Скорая медицинская помощь'!H62</f>
        <v>0</v>
      </c>
      <c r="E61" s="150">
        <f t="shared" si="0"/>
        <v>0</v>
      </c>
      <c r="F61" s="153">
        <f>'Скорая медицинская помощь'!L62</f>
        <v>0</v>
      </c>
      <c r="G61" s="147">
        <f>Поликлиника!D62</f>
        <v>0</v>
      </c>
      <c r="H61" s="149">
        <f>Поликлиника!J62</f>
        <v>0</v>
      </c>
      <c r="I61" s="150">
        <f t="shared" si="1"/>
        <v>0</v>
      </c>
      <c r="J61" s="149">
        <f>Поликлиника!S62</f>
        <v>0</v>
      </c>
      <c r="K61" s="149">
        <f>Поликлиника!AB62</f>
        <v>0</v>
      </c>
      <c r="L61" s="149">
        <f>Поликлиника!AF62</f>
        <v>0</v>
      </c>
      <c r="M61" s="150">
        <f t="shared" si="2"/>
        <v>0</v>
      </c>
      <c r="N61" s="149">
        <f>Поликлиника!AJ62</f>
        <v>0</v>
      </c>
      <c r="O61" s="149">
        <f>Поликлиника!AR62</f>
        <v>0</v>
      </c>
      <c r="P61" s="149">
        <f>Поликлиника!AV62</f>
        <v>0</v>
      </c>
      <c r="Q61" s="150">
        <f t="shared" si="3"/>
        <v>0</v>
      </c>
      <c r="R61" s="149">
        <f>Поликлиника!AZ62</f>
        <v>0</v>
      </c>
      <c r="S61" s="152">
        <f>Поликлиника!BH62</f>
        <v>0</v>
      </c>
      <c r="T61" s="152">
        <f>Поликлиника!BL62</f>
        <v>0</v>
      </c>
      <c r="U61" s="150">
        <f t="shared" si="4"/>
        <v>0</v>
      </c>
      <c r="V61" s="152">
        <f>Поликлиника!BP62</f>
        <v>0</v>
      </c>
      <c r="W61" s="149">
        <f>Поликлиника!BX62</f>
        <v>0</v>
      </c>
      <c r="X61" s="149">
        <f>Поликлиника!CB62</f>
        <v>0</v>
      </c>
      <c r="Y61" s="150">
        <f t="shared" si="5"/>
        <v>0</v>
      </c>
      <c r="Z61" s="149">
        <f>Поликлиника!CF62</f>
        <v>0</v>
      </c>
      <c r="AA61" s="152">
        <f>Поликлиника!CO62</f>
        <v>50</v>
      </c>
      <c r="AB61" s="152">
        <f>Поликлиника!CS62</f>
        <v>50</v>
      </c>
      <c r="AC61" s="150">
        <f t="shared" si="6"/>
        <v>0</v>
      </c>
      <c r="AD61" s="238">
        <f>Поликлиника!CW62</f>
        <v>0</v>
      </c>
      <c r="AE61" s="239">
        <f>'Круглосуточный стационар'!C62</f>
        <v>0</v>
      </c>
      <c r="AF61" s="240">
        <f>'Круглосуточный стационар'!G62</f>
        <v>0</v>
      </c>
      <c r="AG61" s="150">
        <f t="shared" si="7"/>
        <v>0</v>
      </c>
      <c r="AH61" s="240">
        <f>'Круглосуточный стационар'!K62</f>
        <v>0</v>
      </c>
      <c r="AI61" s="240">
        <f>'Круглосуточный стационар'!S62</f>
        <v>0</v>
      </c>
      <c r="AJ61" s="240">
        <f>'Круглосуточный стационар'!W62</f>
        <v>0</v>
      </c>
      <c r="AK61" s="150">
        <f t="shared" si="8"/>
        <v>0</v>
      </c>
      <c r="AL61" s="241">
        <f>'Круглосуточный стационар'!AA62</f>
        <v>0</v>
      </c>
      <c r="AM61" s="242">
        <f>'Дневной стационар'!C62</f>
        <v>0</v>
      </c>
      <c r="AN61" s="149">
        <f>'Дневной стационар'!K62</f>
        <v>0</v>
      </c>
      <c r="AO61" s="150">
        <f t="shared" si="9"/>
        <v>0</v>
      </c>
      <c r="AP61" s="243">
        <f>'Дневной стационар'!S62</f>
        <v>0</v>
      </c>
      <c r="AR61" s="15"/>
    </row>
    <row r="62" spans="1:44" x14ac:dyDescent="0.25">
      <c r="A62" s="160">
        <f>'Скорая медицинская помощь'!A63</f>
        <v>50</v>
      </c>
      <c r="B62" s="10" t="str">
        <f>'Скорая медицинская помощь'!C63</f>
        <v>ООО "ВИТАЛАБ"</v>
      </c>
      <c r="C62" s="147">
        <f>'Скорая медицинская помощь'!D63</f>
        <v>0</v>
      </c>
      <c r="D62" s="149">
        <f>'Скорая медицинская помощь'!H63</f>
        <v>0</v>
      </c>
      <c r="E62" s="150">
        <f t="shared" si="0"/>
        <v>0</v>
      </c>
      <c r="F62" s="153">
        <f>'Скорая медицинская помощь'!L63</f>
        <v>0</v>
      </c>
      <c r="G62" s="147">
        <f>Поликлиника!D63</f>
        <v>0</v>
      </c>
      <c r="H62" s="149">
        <f>Поликлиника!J63</f>
        <v>0</v>
      </c>
      <c r="I62" s="150">
        <f t="shared" si="1"/>
        <v>0</v>
      </c>
      <c r="J62" s="149">
        <f>Поликлиника!S63</f>
        <v>0</v>
      </c>
      <c r="K62" s="149">
        <f>Поликлиника!AB63</f>
        <v>0</v>
      </c>
      <c r="L62" s="149">
        <f>Поликлиника!AF63</f>
        <v>0</v>
      </c>
      <c r="M62" s="150">
        <f t="shared" si="2"/>
        <v>0</v>
      </c>
      <c r="N62" s="149">
        <f>Поликлиника!AJ63</f>
        <v>0</v>
      </c>
      <c r="O62" s="149">
        <f>Поликлиника!AR63</f>
        <v>0</v>
      </c>
      <c r="P62" s="149">
        <f>Поликлиника!AV63</f>
        <v>0</v>
      </c>
      <c r="Q62" s="150">
        <f t="shared" si="3"/>
        <v>0</v>
      </c>
      <c r="R62" s="149">
        <f>Поликлиника!AZ63</f>
        <v>0</v>
      </c>
      <c r="S62" s="152">
        <f>Поликлиника!BH63</f>
        <v>0</v>
      </c>
      <c r="T62" s="152">
        <f>Поликлиника!BL63</f>
        <v>0</v>
      </c>
      <c r="U62" s="150">
        <f t="shared" si="4"/>
        <v>0</v>
      </c>
      <c r="V62" s="152">
        <f>Поликлиника!BP63</f>
        <v>0</v>
      </c>
      <c r="W62" s="149">
        <f>Поликлиника!BX63</f>
        <v>0</v>
      </c>
      <c r="X62" s="149">
        <f>Поликлиника!CB63</f>
        <v>0</v>
      </c>
      <c r="Y62" s="150">
        <f t="shared" si="5"/>
        <v>0</v>
      </c>
      <c r="Z62" s="149">
        <f>Поликлиника!CF63</f>
        <v>0</v>
      </c>
      <c r="AA62" s="152">
        <f>Поликлиника!CO63</f>
        <v>16</v>
      </c>
      <c r="AB62" s="152">
        <f>Поликлиника!CS63</f>
        <v>16</v>
      </c>
      <c r="AC62" s="150">
        <f t="shared" si="6"/>
        <v>0</v>
      </c>
      <c r="AD62" s="238">
        <f>Поликлиника!CW63</f>
        <v>0</v>
      </c>
      <c r="AE62" s="239">
        <f>'Круглосуточный стационар'!C63</f>
        <v>0</v>
      </c>
      <c r="AF62" s="240">
        <f>'Круглосуточный стационар'!G63</f>
        <v>0</v>
      </c>
      <c r="AG62" s="150">
        <f t="shared" si="7"/>
        <v>0</v>
      </c>
      <c r="AH62" s="240">
        <f>'Круглосуточный стационар'!K63</f>
        <v>0</v>
      </c>
      <c r="AI62" s="240">
        <f>'Круглосуточный стационар'!S63</f>
        <v>0</v>
      </c>
      <c r="AJ62" s="240">
        <f>'Круглосуточный стационар'!W63</f>
        <v>0</v>
      </c>
      <c r="AK62" s="150">
        <f t="shared" si="8"/>
        <v>0</v>
      </c>
      <c r="AL62" s="241">
        <f>'Круглосуточный стационар'!AA63</f>
        <v>0</v>
      </c>
      <c r="AM62" s="242">
        <f>'Дневной стационар'!C63</f>
        <v>0</v>
      </c>
      <c r="AN62" s="149">
        <f>'Дневной стационар'!K63</f>
        <v>0</v>
      </c>
      <c r="AO62" s="150">
        <f t="shared" si="9"/>
        <v>0</v>
      </c>
      <c r="AP62" s="243">
        <f>'Дневной стационар'!S63</f>
        <v>0</v>
      </c>
      <c r="AR62" s="15"/>
    </row>
    <row r="63" spans="1:44" ht="12.75" customHeight="1" x14ac:dyDescent="0.25">
      <c r="A63" s="160">
        <f>'Скорая медицинская помощь'!A64</f>
        <v>51</v>
      </c>
      <c r="B63" s="10" t="str">
        <f>'Скорая медицинская помощь'!C64</f>
        <v>ООО "ХАБАРОВСКИЙ ЦЕНТР ХИРУРГИИ ГЛАЗА"</v>
      </c>
      <c r="C63" s="147">
        <f>'Скорая медицинская помощь'!D64</f>
        <v>0</v>
      </c>
      <c r="D63" s="149">
        <f>'Скорая медицинская помощь'!H64</f>
        <v>0</v>
      </c>
      <c r="E63" s="150">
        <f t="shared" si="0"/>
        <v>0</v>
      </c>
      <c r="F63" s="153">
        <f>'Скорая медицинская помощь'!L64</f>
        <v>0</v>
      </c>
      <c r="G63" s="147">
        <f>Поликлиника!D64</f>
        <v>0</v>
      </c>
      <c r="H63" s="149">
        <f>Поликлиника!J64</f>
        <v>0</v>
      </c>
      <c r="I63" s="150">
        <f t="shared" si="1"/>
        <v>0</v>
      </c>
      <c r="J63" s="149">
        <f>Поликлиника!S64</f>
        <v>0</v>
      </c>
      <c r="K63" s="149">
        <f>Поликлиника!AB64</f>
        <v>50</v>
      </c>
      <c r="L63" s="149">
        <f>Поликлиника!AF64</f>
        <v>0</v>
      </c>
      <c r="M63" s="150">
        <f t="shared" si="2"/>
        <v>-50</v>
      </c>
      <c r="N63" s="149">
        <f>Поликлиника!AJ64</f>
        <v>50</v>
      </c>
      <c r="O63" s="149">
        <f>Поликлиника!AR64</f>
        <v>0</v>
      </c>
      <c r="P63" s="149">
        <f>Поликлиника!AV64</f>
        <v>0</v>
      </c>
      <c r="Q63" s="150">
        <f t="shared" si="3"/>
        <v>0</v>
      </c>
      <c r="R63" s="149">
        <f>Поликлиника!AZ64</f>
        <v>0</v>
      </c>
      <c r="S63" s="152">
        <f>Поликлиника!BH64</f>
        <v>0</v>
      </c>
      <c r="T63" s="152">
        <f>Поликлиника!BL64</f>
        <v>0</v>
      </c>
      <c r="U63" s="150">
        <f t="shared" si="4"/>
        <v>0</v>
      </c>
      <c r="V63" s="152">
        <f>Поликлиника!BP64</f>
        <v>0</v>
      </c>
      <c r="W63" s="149">
        <f>Поликлиника!BX64</f>
        <v>0</v>
      </c>
      <c r="X63" s="149">
        <f>Поликлиника!CB64</f>
        <v>0</v>
      </c>
      <c r="Y63" s="150">
        <f t="shared" si="5"/>
        <v>0</v>
      </c>
      <c r="Z63" s="149">
        <f>Поликлиника!CF64</f>
        <v>0</v>
      </c>
      <c r="AA63" s="152">
        <f>Поликлиника!CO64</f>
        <v>0</v>
      </c>
      <c r="AB63" s="152">
        <f>Поликлиника!CS64</f>
        <v>0</v>
      </c>
      <c r="AC63" s="150">
        <f t="shared" si="6"/>
        <v>0</v>
      </c>
      <c r="AD63" s="238">
        <f>Поликлиника!CW64</f>
        <v>0</v>
      </c>
      <c r="AE63" s="239">
        <f>'Круглосуточный стационар'!C64</f>
        <v>0</v>
      </c>
      <c r="AF63" s="240">
        <f>'Круглосуточный стационар'!G64</f>
        <v>0</v>
      </c>
      <c r="AG63" s="150">
        <f t="shared" si="7"/>
        <v>0</v>
      </c>
      <c r="AH63" s="240">
        <f>'Круглосуточный стационар'!K64</f>
        <v>0</v>
      </c>
      <c r="AI63" s="240">
        <f>'Круглосуточный стационар'!S64</f>
        <v>0</v>
      </c>
      <c r="AJ63" s="240">
        <f>'Круглосуточный стационар'!W64</f>
        <v>0</v>
      </c>
      <c r="AK63" s="150">
        <f t="shared" si="8"/>
        <v>0</v>
      </c>
      <c r="AL63" s="241">
        <f>'Круглосуточный стационар'!AA64</f>
        <v>0</v>
      </c>
      <c r="AM63" s="242">
        <f>'Дневной стационар'!C64</f>
        <v>600</v>
      </c>
      <c r="AN63" s="149">
        <f>'Дневной стационар'!K64</f>
        <v>49</v>
      </c>
      <c r="AO63" s="150">
        <f t="shared" si="9"/>
        <v>-551</v>
      </c>
      <c r="AP63" s="243">
        <f>'Дневной стационар'!S64</f>
        <v>-600</v>
      </c>
      <c r="AR63" s="15"/>
    </row>
    <row r="64" spans="1:44" ht="12.75" customHeight="1" x14ac:dyDescent="0.25">
      <c r="A64" s="160">
        <f>'Скорая медицинская помощь'!A65</f>
        <v>52</v>
      </c>
      <c r="B64" s="10" t="str">
        <f>'Скорая медицинская помощь'!C65</f>
        <v>Камч филиал АНО "Медицинский центр "Жизнь"</v>
      </c>
      <c r="C64" s="147">
        <f>'Скорая медицинская помощь'!D65</f>
        <v>0</v>
      </c>
      <c r="D64" s="149">
        <f>'Скорая медицинская помощь'!H65</f>
        <v>0</v>
      </c>
      <c r="E64" s="150">
        <f t="shared" si="0"/>
        <v>0</v>
      </c>
      <c r="F64" s="153">
        <f>'Скорая медицинская помощь'!L65</f>
        <v>0</v>
      </c>
      <c r="G64" s="147">
        <f>Поликлиника!D65</f>
        <v>0</v>
      </c>
      <c r="H64" s="149">
        <f>Поликлиника!J65</f>
        <v>0</v>
      </c>
      <c r="I64" s="150">
        <f t="shared" si="1"/>
        <v>0</v>
      </c>
      <c r="J64" s="149">
        <f>Поликлиника!S65</f>
        <v>0</v>
      </c>
      <c r="K64" s="149">
        <f>Поликлиника!AB65</f>
        <v>0</v>
      </c>
      <c r="L64" s="149">
        <f>Поликлиника!AF65</f>
        <v>50</v>
      </c>
      <c r="M64" s="150">
        <f t="shared" si="2"/>
        <v>50</v>
      </c>
      <c r="N64" s="149">
        <f>Поликлиника!AJ65</f>
        <v>100</v>
      </c>
      <c r="O64" s="149">
        <f>Поликлиника!AR65</f>
        <v>0</v>
      </c>
      <c r="P64" s="149">
        <f>Поликлиника!AV65</f>
        <v>0</v>
      </c>
      <c r="Q64" s="150">
        <f t="shared" si="3"/>
        <v>0</v>
      </c>
      <c r="R64" s="149">
        <f>Поликлиника!AZ65</f>
        <v>0</v>
      </c>
      <c r="S64" s="152">
        <f>Поликлиника!BH65</f>
        <v>0</v>
      </c>
      <c r="T64" s="152">
        <f>Поликлиника!BL65</f>
        <v>0</v>
      </c>
      <c r="U64" s="150">
        <f t="shared" si="4"/>
        <v>0</v>
      </c>
      <c r="V64" s="152">
        <f>Поликлиника!BP65</f>
        <v>0</v>
      </c>
      <c r="W64" s="149">
        <f>Поликлиника!BX65</f>
        <v>0</v>
      </c>
      <c r="X64" s="149">
        <f>Поликлиника!CB65</f>
        <v>25</v>
      </c>
      <c r="Y64" s="150">
        <f t="shared" si="5"/>
        <v>25</v>
      </c>
      <c r="Z64" s="149">
        <f>Поликлиника!CF65</f>
        <v>50</v>
      </c>
      <c r="AA64" s="152">
        <f>Поликлиника!CO65</f>
        <v>0</v>
      </c>
      <c r="AB64" s="152">
        <f>Поликлиника!CS65</f>
        <v>0</v>
      </c>
      <c r="AC64" s="150">
        <f t="shared" si="6"/>
        <v>0</v>
      </c>
      <c r="AD64" s="238">
        <f>Поликлиника!CW65</f>
        <v>0</v>
      </c>
      <c r="AE64" s="239">
        <f>'Круглосуточный стационар'!C65</f>
        <v>0</v>
      </c>
      <c r="AF64" s="240">
        <f>'Круглосуточный стационар'!G65</f>
        <v>0</v>
      </c>
      <c r="AG64" s="150">
        <f t="shared" si="7"/>
        <v>0</v>
      </c>
      <c r="AH64" s="240">
        <f>'Круглосуточный стационар'!K65</f>
        <v>0</v>
      </c>
      <c r="AI64" s="240">
        <f>'Круглосуточный стационар'!S65</f>
        <v>0</v>
      </c>
      <c r="AJ64" s="240">
        <f>'Круглосуточный стационар'!W65</f>
        <v>0</v>
      </c>
      <c r="AK64" s="150">
        <f t="shared" si="8"/>
        <v>0</v>
      </c>
      <c r="AL64" s="241">
        <f>'Круглосуточный стационар'!AA65</f>
        <v>0</v>
      </c>
      <c r="AM64" s="242">
        <f>'Дневной стационар'!C65</f>
        <v>588</v>
      </c>
      <c r="AN64" s="149">
        <f>'Дневной стационар'!K65</f>
        <v>588</v>
      </c>
      <c r="AO64" s="150">
        <f t="shared" si="9"/>
        <v>0</v>
      </c>
      <c r="AP64" s="243">
        <f>'Дневной стационар'!S65</f>
        <v>0</v>
      </c>
      <c r="AR64" s="15"/>
    </row>
    <row r="65" spans="1:44" ht="12.75" customHeight="1" x14ac:dyDescent="0.25">
      <c r="A65" s="160">
        <f>'Скорая медицинская помощь'!A66</f>
        <v>53</v>
      </c>
      <c r="B65" s="10" t="str">
        <f>'Скорая медицинская помощь'!C66</f>
        <v>КГБУЗ ДККБ им А. К. ПИОТРОВИЧА</v>
      </c>
      <c r="C65" s="147">
        <f>'Скорая медицинская помощь'!D66</f>
        <v>0</v>
      </c>
      <c r="D65" s="149">
        <f>'Скорая медицинская помощь'!H66</f>
        <v>0</v>
      </c>
      <c r="E65" s="150">
        <f t="shared" si="0"/>
        <v>0</v>
      </c>
      <c r="F65" s="153">
        <f>'Скорая медицинская помощь'!L66</f>
        <v>0</v>
      </c>
      <c r="G65" s="147">
        <f>Поликлиника!D66</f>
        <v>0</v>
      </c>
      <c r="H65" s="149">
        <f>Поликлиника!J66</f>
        <v>0</v>
      </c>
      <c r="I65" s="150">
        <f t="shared" si="1"/>
        <v>0</v>
      </c>
      <c r="J65" s="149">
        <f>Поликлиника!S66</f>
        <v>0</v>
      </c>
      <c r="K65" s="149">
        <f>Поликлиника!AB66</f>
        <v>0</v>
      </c>
      <c r="L65" s="149">
        <f>Поликлиника!AF66</f>
        <v>0</v>
      </c>
      <c r="M65" s="150">
        <f t="shared" si="2"/>
        <v>0</v>
      </c>
      <c r="N65" s="149">
        <f>Поликлиника!AJ66</f>
        <v>0</v>
      </c>
      <c r="O65" s="149">
        <f>Поликлиника!AR66</f>
        <v>0</v>
      </c>
      <c r="P65" s="149">
        <f>Поликлиника!AV66</f>
        <v>0</v>
      </c>
      <c r="Q65" s="150">
        <f t="shared" si="3"/>
        <v>0</v>
      </c>
      <c r="R65" s="149">
        <f>Поликлиника!AZ66</f>
        <v>0</v>
      </c>
      <c r="S65" s="152">
        <f>Поликлиника!BH66</f>
        <v>0</v>
      </c>
      <c r="T65" s="152">
        <f>Поликлиника!BL66</f>
        <v>0</v>
      </c>
      <c r="U65" s="150">
        <f t="shared" si="4"/>
        <v>0</v>
      </c>
      <c r="V65" s="152">
        <f>Поликлиника!BP66</f>
        <v>0</v>
      </c>
      <c r="W65" s="149">
        <f>Поликлиника!BX66</f>
        <v>0</v>
      </c>
      <c r="X65" s="149">
        <f>Поликлиника!CB66</f>
        <v>0</v>
      </c>
      <c r="Y65" s="150">
        <f t="shared" si="5"/>
        <v>0</v>
      </c>
      <c r="Z65" s="149">
        <f>Поликлиника!CF66</f>
        <v>0</v>
      </c>
      <c r="AA65" s="152">
        <f>Поликлиника!CO66</f>
        <v>0</v>
      </c>
      <c r="AB65" s="152">
        <f>Поликлиника!CS66</f>
        <v>0</v>
      </c>
      <c r="AC65" s="150">
        <f t="shared" si="6"/>
        <v>0</v>
      </c>
      <c r="AD65" s="238">
        <f>Поликлиника!CW66</f>
        <v>0</v>
      </c>
      <c r="AE65" s="239">
        <f>'Круглосуточный стационар'!C66</f>
        <v>5</v>
      </c>
      <c r="AF65" s="240">
        <f>'Круглосуточный стационар'!G66</f>
        <v>5</v>
      </c>
      <c r="AG65" s="150">
        <f t="shared" si="7"/>
        <v>0</v>
      </c>
      <c r="AH65" s="240">
        <f>'Круглосуточный стационар'!K66</f>
        <v>0</v>
      </c>
      <c r="AI65" s="240">
        <f>'Круглосуточный стационар'!S66</f>
        <v>5</v>
      </c>
      <c r="AJ65" s="240">
        <f>'Круглосуточный стационар'!W66</f>
        <v>5</v>
      </c>
      <c r="AK65" s="150">
        <f t="shared" si="8"/>
        <v>0</v>
      </c>
      <c r="AL65" s="241">
        <f>'Круглосуточный стационар'!AA66</f>
        <v>0</v>
      </c>
      <c r="AM65" s="242">
        <f>'Дневной стационар'!C66</f>
        <v>0</v>
      </c>
      <c r="AN65" s="149">
        <f>'Дневной стационар'!K66</f>
        <v>0</v>
      </c>
      <c r="AO65" s="150">
        <f t="shared" si="9"/>
        <v>0</v>
      </c>
      <c r="AP65" s="243">
        <f>'Дневной стационар'!S66</f>
        <v>0</v>
      </c>
      <c r="AR65" s="15"/>
    </row>
    <row r="66" spans="1:44" ht="12.75" customHeight="1" x14ac:dyDescent="0.25">
      <c r="A66" s="160">
        <f>'Скорая медицинская помощь'!A67</f>
        <v>54</v>
      </c>
      <c r="B66" s="10" t="str">
        <f>'Скорая медицинская помощь'!C67</f>
        <v>ООО "ЦИЭР "ЭМБРИЛАЙФ"</v>
      </c>
      <c r="C66" s="147">
        <f>'Скорая медицинская помощь'!D67</f>
        <v>0</v>
      </c>
      <c r="D66" s="149">
        <f>'Скорая медицинская помощь'!H67</f>
        <v>0</v>
      </c>
      <c r="E66" s="150">
        <f t="shared" si="0"/>
        <v>0</v>
      </c>
      <c r="F66" s="153">
        <f>'Скорая медицинская помощь'!L67</f>
        <v>0</v>
      </c>
      <c r="G66" s="147">
        <f>Поликлиника!D67</f>
        <v>0</v>
      </c>
      <c r="H66" s="149">
        <f>Поликлиника!J67</f>
        <v>0</v>
      </c>
      <c r="I66" s="150">
        <f t="shared" si="1"/>
        <v>0</v>
      </c>
      <c r="J66" s="149">
        <f>Поликлиника!S67</f>
        <v>0</v>
      </c>
      <c r="K66" s="149">
        <f>Поликлиника!AB67</f>
        <v>0</v>
      </c>
      <c r="L66" s="149">
        <f>Поликлиника!AF67</f>
        <v>0</v>
      </c>
      <c r="M66" s="150">
        <f t="shared" si="2"/>
        <v>0</v>
      </c>
      <c r="N66" s="149">
        <f>Поликлиника!AJ67</f>
        <v>0</v>
      </c>
      <c r="O66" s="149">
        <f>Поликлиника!AR67</f>
        <v>0</v>
      </c>
      <c r="P66" s="149">
        <f>Поликлиника!AV67</f>
        <v>0</v>
      </c>
      <c r="Q66" s="150">
        <f t="shared" si="3"/>
        <v>0</v>
      </c>
      <c r="R66" s="149">
        <f>Поликлиника!AZ67</f>
        <v>0</v>
      </c>
      <c r="S66" s="152">
        <f>Поликлиника!BH67</f>
        <v>0</v>
      </c>
      <c r="T66" s="152">
        <f>Поликлиника!BL67</f>
        <v>0</v>
      </c>
      <c r="U66" s="150">
        <f t="shared" si="4"/>
        <v>0</v>
      </c>
      <c r="V66" s="152">
        <f>Поликлиника!BP67</f>
        <v>0</v>
      </c>
      <c r="W66" s="149">
        <f>Поликлиника!BX67</f>
        <v>0</v>
      </c>
      <c r="X66" s="149">
        <f>Поликлиника!CB67</f>
        <v>0</v>
      </c>
      <c r="Y66" s="150">
        <f t="shared" si="5"/>
        <v>0</v>
      </c>
      <c r="Z66" s="149">
        <f>Поликлиника!CF67</f>
        <v>0</v>
      </c>
      <c r="AA66" s="152">
        <f>Поликлиника!CO67</f>
        <v>0</v>
      </c>
      <c r="AB66" s="152">
        <f>Поликлиника!CS67</f>
        <v>0</v>
      </c>
      <c r="AC66" s="150">
        <f t="shared" si="6"/>
        <v>0</v>
      </c>
      <c r="AD66" s="238">
        <f>Поликлиника!CW67</f>
        <v>0</v>
      </c>
      <c r="AE66" s="239">
        <f>'Круглосуточный стационар'!C67</f>
        <v>0</v>
      </c>
      <c r="AF66" s="240">
        <f>'Круглосуточный стационар'!G67</f>
        <v>0</v>
      </c>
      <c r="AG66" s="150">
        <f t="shared" si="7"/>
        <v>0</v>
      </c>
      <c r="AH66" s="240">
        <f>'Круглосуточный стационар'!K67</f>
        <v>0</v>
      </c>
      <c r="AI66" s="240">
        <f>'Круглосуточный стационар'!S67</f>
        <v>0</v>
      </c>
      <c r="AJ66" s="240">
        <f>'Круглосуточный стационар'!W67</f>
        <v>0</v>
      </c>
      <c r="AK66" s="150">
        <f t="shared" si="8"/>
        <v>0</v>
      </c>
      <c r="AL66" s="241">
        <f>'Круглосуточный стационар'!AA67</f>
        <v>0</v>
      </c>
      <c r="AM66" s="242">
        <f>'Дневной стационар'!C67</f>
        <v>50</v>
      </c>
      <c r="AN66" s="149">
        <f>'Дневной стационар'!K67</f>
        <v>50</v>
      </c>
      <c r="AO66" s="150">
        <f t="shared" si="9"/>
        <v>0</v>
      </c>
      <c r="AP66" s="243">
        <f>'Дневной стационар'!S67</f>
        <v>0</v>
      </c>
      <c r="AR66" s="15"/>
    </row>
    <row r="67" spans="1:44" ht="12.75" customHeight="1" x14ac:dyDescent="0.25">
      <c r="A67" s="160">
        <f>'Скорая медицинская помощь'!A68</f>
        <v>55</v>
      </c>
      <c r="B67" s="10" t="str">
        <f>'Скорая медицинская помощь'!C68</f>
        <v>ООО "БМК"</v>
      </c>
      <c r="C67" s="147">
        <f>'Скорая медицинская помощь'!D68</f>
        <v>0</v>
      </c>
      <c r="D67" s="149">
        <f>'Скорая медицинская помощь'!H68</f>
        <v>0</v>
      </c>
      <c r="E67" s="150">
        <f t="shared" si="0"/>
        <v>0</v>
      </c>
      <c r="F67" s="153">
        <f>'Скорая медицинская помощь'!L68</f>
        <v>0</v>
      </c>
      <c r="G67" s="147">
        <f>Поликлиника!D68</f>
        <v>0</v>
      </c>
      <c r="H67" s="149">
        <f>Поликлиника!J68</f>
        <v>0</v>
      </c>
      <c r="I67" s="150">
        <f t="shared" si="1"/>
        <v>0</v>
      </c>
      <c r="J67" s="149">
        <f>Поликлиника!S68</f>
        <v>0</v>
      </c>
      <c r="K67" s="149">
        <f>Поликлиника!AB68</f>
        <v>0</v>
      </c>
      <c r="L67" s="149">
        <f>Поликлиника!AF68</f>
        <v>0</v>
      </c>
      <c r="M67" s="150">
        <f t="shared" si="2"/>
        <v>0</v>
      </c>
      <c r="N67" s="149">
        <f>Поликлиника!AJ68</f>
        <v>0</v>
      </c>
      <c r="O67" s="149">
        <f>Поликлиника!AR68</f>
        <v>0</v>
      </c>
      <c r="P67" s="149">
        <f>Поликлиника!AV68</f>
        <v>0</v>
      </c>
      <c r="Q67" s="150">
        <f t="shared" si="3"/>
        <v>0</v>
      </c>
      <c r="R67" s="149">
        <f>Поликлиника!AZ68</f>
        <v>0</v>
      </c>
      <c r="S67" s="152">
        <f>Поликлиника!BH68</f>
        <v>0</v>
      </c>
      <c r="T67" s="152">
        <f>Поликлиника!BL68</f>
        <v>0</v>
      </c>
      <c r="U67" s="150">
        <f t="shared" si="4"/>
        <v>0</v>
      </c>
      <c r="V67" s="152">
        <f>Поликлиника!BP68</f>
        <v>0</v>
      </c>
      <c r="W67" s="149">
        <f>Поликлиника!BX68</f>
        <v>0</v>
      </c>
      <c r="X67" s="149">
        <f>Поликлиника!CB68</f>
        <v>100</v>
      </c>
      <c r="Y67" s="150">
        <f t="shared" si="5"/>
        <v>100</v>
      </c>
      <c r="Z67" s="149">
        <f>Поликлиника!CF68</f>
        <v>350</v>
      </c>
      <c r="AA67" s="152">
        <f>Поликлиника!CO68</f>
        <v>0</v>
      </c>
      <c r="AB67" s="152">
        <f>Поликлиника!CS68</f>
        <v>0</v>
      </c>
      <c r="AC67" s="150">
        <f t="shared" si="6"/>
        <v>0</v>
      </c>
      <c r="AD67" s="238">
        <f>Поликлиника!CW68</f>
        <v>0</v>
      </c>
      <c r="AE67" s="239">
        <f>'Круглосуточный стационар'!C68</f>
        <v>0</v>
      </c>
      <c r="AF67" s="240">
        <f>'Круглосуточный стационар'!G68</f>
        <v>0</v>
      </c>
      <c r="AG67" s="150">
        <f t="shared" si="7"/>
        <v>0</v>
      </c>
      <c r="AH67" s="240">
        <f>'Круглосуточный стационар'!K68</f>
        <v>0</v>
      </c>
      <c r="AI67" s="240">
        <f>'Круглосуточный стационар'!S68</f>
        <v>0</v>
      </c>
      <c r="AJ67" s="240">
        <f>'Круглосуточный стационар'!W68</f>
        <v>0</v>
      </c>
      <c r="AK67" s="150">
        <f t="shared" si="8"/>
        <v>0</v>
      </c>
      <c r="AL67" s="241">
        <f>'Круглосуточный стационар'!AA68</f>
        <v>0</v>
      </c>
      <c r="AM67" s="242">
        <f>'Дневной стационар'!C68</f>
        <v>213</v>
      </c>
      <c r="AN67" s="149">
        <f>'Дневной стационар'!K68</f>
        <v>245</v>
      </c>
      <c r="AO67" s="150">
        <f t="shared" si="9"/>
        <v>32</v>
      </c>
      <c r="AP67" s="243">
        <f>'Дневной стационар'!S68</f>
        <v>32</v>
      </c>
      <c r="AR67" s="15"/>
    </row>
    <row r="68" spans="1:44" ht="12.75" customHeight="1" x14ac:dyDescent="0.25">
      <c r="A68" s="160">
        <f>'Скорая медицинская помощь'!A69</f>
        <v>56</v>
      </c>
      <c r="B68" s="10" t="str">
        <f>'Скорая медицинская помощь'!C69</f>
        <v>ГБУЗ "КК ПСИХОНЕВРОЛОГИЧЕСКИЙ ДИСПАНСЕР"</v>
      </c>
      <c r="C68" s="147">
        <f>'Скорая медицинская помощь'!D69</f>
        <v>0</v>
      </c>
      <c r="D68" s="149">
        <f>'Скорая медицинская помощь'!H69</f>
        <v>0</v>
      </c>
      <c r="E68" s="150">
        <f t="shared" si="0"/>
        <v>0</v>
      </c>
      <c r="F68" s="153">
        <f>'Скорая медицинская помощь'!L69</f>
        <v>0</v>
      </c>
      <c r="G68" s="147">
        <f>Поликлиника!D69</f>
        <v>0</v>
      </c>
      <c r="H68" s="149">
        <f>Поликлиника!J69</f>
        <v>0</v>
      </c>
      <c r="I68" s="150">
        <f t="shared" si="1"/>
        <v>0</v>
      </c>
      <c r="J68" s="149">
        <f>Поликлиника!S69</f>
        <v>0</v>
      </c>
      <c r="K68" s="149">
        <f>Поликлиника!AB69</f>
        <v>0</v>
      </c>
      <c r="L68" s="149">
        <f>Поликлиника!AF69</f>
        <v>0</v>
      </c>
      <c r="M68" s="150">
        <f t="shared" si="2"/>
        <v>0</v>
      </c>
      <c r="N68" s="149">
        <f>Поликлиника!AJ69</f>
        <v>0</v>
      </c>
      <c r="O68" s="149">
        <f>Поликлиника!AR69</f>
        <v>0</v>
      </c>
      <c r="P68" s="149">
        <f>Поликлиника!AV69</f>
        <v>0</v>
      </c>
      <c r="Q68" s="150">
        <f t="shared" si="3"/>
        <v>0</v>
      </c>
      <c r="R68" s="149">
        <f>Поликлиника!AZ69</f>
        <v>0</v>
      </c>
      <c r="S68" s="152">
        <f>Поликлиника!BH69</f>
        <v>0</v>
      </c>
      <c r="T68" s="152">
        <f>Поликлиника!BL69</f>
        <v>0</v>
      </c>
      <c r="U68" s="150">
        <f t="shared" si="4"/>
        <v>0</v>
      </c>
      <c r="V68" s="152">
        <f>Поликлиника!BP69</f>
        <v>0</v>
      </c>
      <c r="W68" s="149">
        <f>Поликлиника!BX69</f>
        <v>0</v>
      </c>
      <c r="X68" s="149">
        <f>Поликлиника!CB69</f>
        <v>0</v>
      </c>
      <c r="Y68" s="150">
        <f t="shared" si="5"/>
        <v>0</v>
      </c>
      <c r="Z68" s="149">
        <f>Поликлиника!CF69</f>
        <v>0</v>
      </c>
      <c r="AA68" s="152">
        <f>Поликлиника!CO69</f>
        <v>0</v>
      </c>
      <c r="AB68" s="152">
        <f>Поликлиника!CS69</f>
        <v>0</v>
      </c>
      <c r="AC68" s="150">
        <f t="shared" si="6"/>
        <v>0</v>
      </c>
      <c r="AD68" s="238">
        <f>Поликлиника!CW69</f>
        <v>0</v>
      </c>
      <c r="AE68" s="239">
        <f>'Круглосуточный стационар'!C69</f>
        <v>0</v>
      </c>
      <c r="AF68" s="240">
        <f>'Круглосуточный стационар'!G69</f>
        <v>0</v>
      </c>
      <c r="AG68" s="150">
        <f t="shared" si="7"/>
        <v>0</v>
      </c>
      <c r="AH68" s="240">
        <f>'Круглосуточный стационар'!K69</f>
        <v>0</v>
      </c>
      <c r="AI68" s="240">
        <f>'Круглосуточный стационар'!S69</f>
        <v>0</v>
      </c>
      <c r="AJ68" s="240">
        <f>'Круглосуточный стационар'!W69</f>
        <v>0</v>
      </c>
      <c r="AK68" s="150">
        <f t="shared" si="8"/>
        <v>0</v>
      </c>
      <c r="AL68" s="241">
        <f>'Круглосуточный стационар'!AA69</f>
        <v>0</v>
      </c>
      <c r="AM68" s="242">
        <f>'Дневной стационар'!C69</f>
        <v>0</v>
      </c>
      <c r="AN68" s="149">
        <f>'Дневной стационар'!K69</f>
        <v>0</v>
      </c>
      <c r="AO68" s="150">
        <f t="shared" si="9"/>
        <v>0</v>
      </c>
      <c r="AP68" s="243">
        <f>'Дневной стационар'!S69</f>
        <v>0</v>
      </c>
      <c r="AR68" s="15"/>
    </row>
    <row r="69" spans="1:44" ht="12.75" customHeight="1" x14ac:dyDescent="0.25">
      <c r="A69" s="160">
        <f>'Скорая медицинская помощь'!A70</f>
        <v>57</v>
      </c>
      <c r="B69" s="10" t="str">
        <f>'Скорая медицинская помощь'!C70</f>
        <v>ООО "АФИНА"</v>
      </c>
      <c r="C69" s="147">
        <f>'Скорая медицинская помощь'!D70</f>
        <v>0</v>
      </c>
      <c r="D69" s="149">
        <f>'Скорая медицинская помощь'!H70</f>
        <v>0</v>
      </c>
      <c r="E69" s="150">
        <f t="shared" si="0"/>
        <v>0</v>
      </c>
      <c r="F69" s="153">
        <f>'Скорая медицинская помощь'!L70</f>
        <v>0</v>
      </c>
      <c r="G69" s="147">
        <f>Поликлиника!D70</f>
        <v>0</v>
      </c>
      <c r="H69" s="149">
        <f>Поликлиника!J70</f>
        <v>0</v>
      </c>
      <c r="I69" s="150">
        <f t="shared" si="1"/>
        <v>0</v>
      </c>
      <c r="J69" s="149">
        <f>Поликлиника!S70</f>
        <v>0</v>
      </c>
      <c r="K69" s="149">
        <f>Поликлиника!AB70</f>
        <v>0</v>
      </c>
      <c r="L69" s="149">
        <f>Поликлиника!AF70</f>
        <v>0</v>
      </c>
      <c r="M69" s="150">
        <f t="shared" si="2"/>
        <v>0</v>
      </c>
      <c r="N69" s="149">
        <f>Поликлиника!AJ70</f>
        <v>0</v>
      </c>
      <c r="O69" s="149">
        <f>Поликлиника!AR70</f>
        <v>0</v>
      </c>
      <c r="P69" s="149">
        <f>Поликлиника!AV70</f>
        <v>0</v>
      </c>
      <c r="Q69" s="150">
        <f t="shared" si="3"/>
        <v>0</v>
      </c>
      <c r="R69" s="149">
        <f>Поликлиника!AZ70</f>
        <v>0</v>
      </c>
      <c r="S69" s="152">
        <f>Поликлиника!BH70</f>
        <v>0</v>
      </c>
      <c r="T69" s="152">
        <f>Поликлиника!BL70</f>
        <v>0</v>
      </c>
      <c r="U69" s="150">
        <f t="shared" si="4"/>
        <v>0</v>
      </c>
      <c r="V69" s="152">
        <f>Поликлиника!BP70</f>
        <v>0</v>
      </c>
      <c r="W69" s="149">
        <f>Поликлиника!BX70</f>
        <v>0</v>
      </c>
      <c r="X69" s="149">
        <f>Поликлиника!CB70</f>
        <v>0</v>
      </c>
      <c r="Y69" s="150">
        <f t="shared" si="5"/>
        <v>0</v>
      </c>
      <c r="Z69" s="149">
        <f>Поликлиника!CF70</f>
        <v>0</v>
      </c>
      <c r="AA69" s="152">
        <f>Поликлиника!CO70</f>
        <v>0</v>
      </c>
      <c r="AB69" s="152">
        <f>Поликлиника!CS70</f>
        <v>0</v>
      </c>
      <c r="AC69" s="150">
        <f t="shared" si="6"/>
        <v>0</v>
      </c>
      <c r="AD69" s="238">
        <f>Поликлиника!CW70</f>
        <v>0</v>
      </c>
      <c r="AE69" s="239">
        <f>'Круглосуточный стационар'!C70</f>
        <v>0</v>
      </c>
      <c r="AF69" s="240">
        <f>'Круглосуточный стационар'!G70</f>
        <v>0</v>
      </c>
      <c r="AG69" s="150">
        <f t="shared" si="7"/>
        <v>0</v>
      </c>
      <c r="AH69" s="240">
        <f>'Круглосуточный стационар'!K70</f>
        <v>0</v>
      </c>
      <c r="AI69" s="240">
        <f>'Круглосуточный стационар'!S70</f>
        <v>0</v>
      </c>
      <c r="AJ69" s="240">
        <f>'Круглосуточный стационар'!W70</f>
        <v>0</v>
      </c>
      <c r="AK69" s="150">
        <f t="shared" si="8"/>
        <v>0</v>
      </c>
      <c r="AL69" s="241">
        <f>'Круглосуточный стационар'!AA70</f>
        <v>0</v>
      </c>
      <c r="AM69" s="242">
        <f>'Дневной стационар'!C70</f>
        <v>0</v>
      </c>
      <c r="AN69" s="149">
        <f>'Дневной стационар'!K70</f>
        <v>0</v>
      </c>
      <c r="AO69" s="150">
        <f t="shared" si="9"/>
        <v>0</v>
      </c>
      <c r="AP69" s="243">
        <f>'Дневной стационар'!S70</f>
        <v>0</v>
      </c>
      <c r="AR69" s="15"/>
    </row>
    <row r="70" spans="1:44" ht="12.75" customHeight="1" x14ac:dyDescent="0.25">
      <c r="A70" s="160">
        <f>'Скорая медицинская помощь'!A71</f>
        <v>58</v>
      </c>
      <c r="B70" s="10" t="str">
        <f>'Скорая медицинская помощь'!C71</f>
        <v>КГАУ СОЦИАЛЬНОЙ ЗАЩИТЫ "МНОГОПРОФИЛЬНЫЙ ЦЕНТР РЕАБИЛИТАЦИИ"</v>
      </c>
      <c r="C70" s="147">
        <f>'Скорая медицинская помощь'!D71</f>
        <v>0</v>
      </c>
      <c r="D70" s="149">
        <f>'Скорая медицинская помощь'!H71</f>
        <v>0</v>
      </c>
      <c r="E70" s="150">
        <f t="shared" ref="E70:E71" si="10">D70-C70</f>
        <v>0</v>
      </c>
      <c r="F70" s="153">
        <f>'Скорая медицинская помощь'!L71</f>
        <v>0</v>
      </c>
      <c r="G70" s="147">
        <f>Поликлиника!D71</f>
        <v>0</v>
      </c>
      <c r="H70" s="149">
        <f>Поликлиника!J71</f>
        <v>0</v>
      </c>
      <c r="I70" s="150">
        <f t="shared" ref="I70:I71" si="11">H70-G70</f>
        <v>0</v>
      </c>
      <c r="J70" s="149">
        <f>Поликлиника!S71</f>
        <v>0</v>
      </c>
      <c r="K70" s="149">
        <f>Поликлиника!AB71</f>
        <v>0</v>
      </c>
      <c r="L70" s="149">
        <f>Поликлиника!AF71</f>
        <v>0</v>
      </c>
      <c r="M70" s="150">
        <f t="shared" ref="M70:M71" si="12">L70-K70</f>
        <v>0</v>
      </c>
      <c r="N70" s="149">
        <f>Поликлиника!AJ71</f>
        <v>0</v>
      </c>
      <c r="O70" s="149">
        <f>Поликлиника!AR71</f>
        <v>0</v>
      </c>
      <c r="P70" s="149">
        <f>Поликлиника!AV71</f>
        <v>0</v>
      </c>
      <c r="Q70" s="150">
        <f t="shared" ref="Q70:Q71" si="13">P70-O70</f>
        <v>0</v>
      </c>
      <c r="R70" s="149">
        <f>Поликлиника!AZ71</f>
        <v>0</v>
      </c>
      <c r="S70" s="152">
        <f>Поликлиника!BH71</f>
        <v>0</v>
      </c>
      <c r="T70" s="152">
        <f>Поликлиника!BL71</f>
        <v>0</v>
      </c>
      <c r="U70" s="150">
        <f t="shared" ref="U70:U73" si="14">T70-S70</f>
        <v>0</v>
      </c>
      <c r="V70" s="152">
        <f>Поликлиника!BP71</f>
        <v>0</v>
      </c>
      <c r="W70" s="149">
        <f>Поликлиника!BX71</f>
        <v>0</v>
      </c>
      <c r="X70" s="149">
        <f>Поликлиника!CB71</f>
        <v>0</v>
      </c>
      <c r="Y70" s="150">
        <f t="shared" ref="Y70:Y73" si="15">X70-W70</f>
        <v>0</v>
      </c>
      <c r="Z70" s="149">
        <f>Поликлиника!CF71</f>
        <v>0</v>
      </c>
      <c r="AA70" s="152">
        <f>Поликлиника!CO71</f>
        <v>0</v>
      </c>
      <c r="AB70" s="152">
        <f>Поликлиника!CS71</f>
        <v>0</v>
      </c>
      <c r="AC70" s="150">
        <f t="shared" ref="AC70:AC72" si="16">AB70-AA70</f>
        <v>0</v>
      </c>
      <c r="AD70" s="238">
        <f>Поликлиника!CW71</f>
        <v>0</v>
      </c>
      <c r="AE70" s="239">
        <f>'Круглосуточный стационар'!C71</f>
        <v>0</v>
      </c>
      <c r="AF70" s="240">
        <f>'Круглосуточный стационар'!G71</f>
        <v>0</v>
      </c>
      <c r="AG70" s="150">
        <f t="shared" ref="AG70:AG72" si="17">AF70-AE70</f>
        <v>0</v>
      </c>
      <c r="AH70" s="240">
        <f>'Круглосуточный стационар'!K71</f>
        <v>0</v>
      </c>
      <c r="AI70" s="240">
        <f>'Круглосуточный стационар'!S71</f>
        <v>0</v>
      </c>
      <c r="AJ70" s="240">
        <f>'Круглосуточный стационар'!W71</f>
        <v>0</v>
      </c>
      <c r="AK70" s="150">
        <f t="shared" ref="AK70:AK72" si="18">AJ70-AI70</f>
        <v>0</v>
      </c>
      <c r="AL70" s="241">
        <f>'Круглосуточный стационар'!AA71</f>
        <v>0</v>
      </c>
      <c r="AM70" s="242">
        <f>'Дневной стационар'!C71</f>
        <v>0</v>
      </c>
      <c r="AN70" s="149">
        <f>'Дневной стационар'!K71</f>
        <v>0</v>
      </c>
      <c r="AO70" s="150">
        <f t="shared" ref="AO70:AO72" si="19">AN70-AM70</f>
        <v>0</v>
      </c>
      <c r="AP70" s="243">
        <f>'Дневной стационар'!S71</f>
        <v>0</v>
      </c>
      <c r="AR70" s="15"/>
    </row>
    <row r="71" spans="1:44" ht="12.75" customHeight="1" x14ac:dyDescent="0.25">
      <c r="A71" s="160">
        <f>'Скорая медицинская помощь'!A72</f>
        <v>0</v>
      </c>
      <c r="B71" s="10"/>
      <c r="C71" s="147">
        <f>'Скорая медицинская помощь'!D72</f>
        <v>0</v>
      </c>
      <c r="D71" s="149">
        <f>'Скорая медицинская помощь'!H72</f>
        <v>0</v>
      </c>
      <c r="E71" s="150">
        <f t="shared" si="10"/>
        <v>0</v>
      </c>
      <c r="F71" s="153">
        <f>'Скорая медицинская помощь'!L72</f>
        <v>0</v>
      </c>
      <c r="G71" s="147">
        <f>Поликлиника!D72</f>
        <v>0</v>
      </c>
      <c r="H71" s="149">
        <f>Поликлиника!J72</f>
        <v>0</v>
      </c>
      <c r="I71" s="150">
        <f t="shared" si="11"/>
        <v>0</v>
      </c>
      <c r="J71" s="149">
        <f>Поликлиника!S72</f>
        <v>0</v>
      </c>
      <c r="K71" s="149">
        <f>Поликлиника!AB72</f>
        <v>0</v>
      </c>
      <c r="L71" s="149">
        <f>Поликлиника!AF72</f>
        <v>0</v>
      </c>
      <c r="M71" s="150">
        <f t="shared" si="12"/>
        <v>0</v>
      </c>
      <c r="N71" s="149">
        <f>Поликлиника!AJ72</f>
        <v>0</v>
      </c>
      <c r="O71" s="149">
        <f>Поликлиника!AR72</f>
        <v>0</v>
      </c>
      <c r="P71" s="149">
        <f>Поликлиника!AV72</f>
        <v>0</v>
      </c>
      <c r="Q71" s="150">
        <f t="shared" si="13"/>
        <v>0</v>
      </c>
      <c r="R71" s="149">
        <f>Поликлиника!AZ72</f>
        <v>0</v>
      </c>
      <c r="S71" s="152">
        <f>Поликлиника!BH72</f>
        <v>0</v>
      </c>
      <c r="T71" s="152">
        <f>Поликлиника!BL72</f>
        <v>0</v>
      </c>
      <c r="U71" s="150">
        <f t="shared" si="14"/>
        <v>0</v>
      </c>
      <c r="V71" s="152">
        <f>Поликлиника!BP72</f>
        <v>0</v>
      </c>
      <c r="W71" s="149">
        <f>Поликлиника!BX72</f>
        <v>0</v>
      </c>
      <c r="X71" s="149">
        <f>Поликлиника!CB72</f>
        <v>0</v>
      </c>
      <c r="Y71" s="150">
        <f t="shared" si="15"/>
        <v>0</v>
      </c>
      <c r="Z71" s="149">
        <f>Поликлиника!CF72</f>
        <v>0</v>
      </c>
      <c r="AA71" s="152">
        <f>Поликлиника!CO72</f>
        <v>0</v>
      </c>
      <c r="AB71" s="152">
        <f>Поликлиника!CS72</f>
        <v>0</v>
      </c>
      <c r="AC71" s="150">
        <f t="shared" si="16"/>
        <v>0</v>
      </c>
      <c r="AD71" s="238">
        <f>Поликлиника!CW72</f>
        <v>0</v>
      </c>
      <c r="AE71" s="239">
        <f>'Круглосуточный стационар'!C72</f>
        <v>0</v>
      </c>
      <c r="AF71" s="240">
        <f>'Круглосуточный стационар'!G72</f>
        <v>0</v>
      </c>
      <c r="AG71" s="150">
        <f t="shared" si="17"/>
        <v>0</v>
      </c>
      <c r="AH71" s="240">
        <f>'Круглосуточный стационар'!K72</f>
        <v>0</v>
      </c>
      <c r="AI71" s="240">
        <f>'Круглосуточный стационар'!S72</f>
        <v>0</v>
      </c>
      <c r="AJ71" s="240">
        <f>'Круглосуточный стационар'!W72</f>
        <v>0</v>
      </c>
      <c r="AK71" s="150">
        <f t="shared" si="18"/>
        <v>0</v>
      </c>
      <c r="AL71" s="241">
        <f>'Круглосуточный стационар'!AA72</f>
        <v>0</v>
      </c>
      <c r="AM71" s="242">
        <f>'Дневной стационар'!C72</f>
        <v>0</v>
      </c>
      <c r="AN71" s="149">
        <f>'Дневной стационар'!K72</f>
        <v>0</v>
      </c>
      <c r="AO71" s="150">
        <f t="shared" si="19"/>
        <v>0</v>
      </c>
      <c r="AP71" s="243">
        <f>'Дневной стационар'!S72</f>
        <v>0</v>
      </c>
      <c r="AR71" s="15"/>
    </row>
    <row r="72" spans="1:44" ht="12.75" customHeight="1" x14ac:dyDescent="0.25">
      <c r="A72" s="161"/>
      <c r="B72" s="256"/>
      <c r="C72" s="147"/>
      <c r="D72" s="149"/>
      <c r="E72" s="150"/>
      <c r="F72" s="153"/>
      <c r="G72" s="147"/>
      <c r="H72" s="149"/>
      <c r="I72" s="150"/>
      <c r="J72" s="149"/>
      <c r="K72" s="149"/>
      <c r="L72" s="149"/>
      <c r="M72" s="150"/>
      <c r="N72" s="149"/>
      <c r="O72" s="149"/>
      <c r="P72" s="149"/>
      <c r="Q72" s="150"/>
      <c r="R72" s="149">
        <f>Поликлиника!AZ73</f>
        <v>0</v>
      </c>
      <c r="S72" s="152">
        <f>Поликлиника!BH73</f>
        <v>0</v>
      </c>
      <c r="T72" s="152">
        <f>Поликлиника!BL73</f>
        <v>0</v>
      </c>
      <c r="U72" s="150">
        <f t="shared" si="14"/>
        <v>0</v>
      </c>
      <c r="V72" s="152">
        <f>Поликлиника!BP73</f>
        <v>0</v>
      </c>
      <c r="W72" s="149">
        <f>Поликлиника!BX73</f>
        <v>0</v>
      </c>
      <c r="X72" s="149">
        <f>Поликлиника!CB73</f>
        <v>0</v>
      </c>
      <c r="Y72" s="150">
        <f t="shared" si="15"/>
        <v>0</v>
      </c>
      <c r="Z72" s="149">
        <f>Поликлиника!CF73</f>
        <v>0</v>
      </c>
      <c r="AA72" s="152">
        <f>Поликлиника!CO73</f>
        <v>0</v>
      </c>
      <c r="AB72" s="152">
        <f>Поликлиника!CS73</f>
        <v>0</v>
      </c>
      <c r="AC72" s="150">
        <f t="shared" si="16"/>
        <v>0</v>
      </c>
      <c r="AD72" s="238">
        <f>Поликлиника!CW73</f>
        <v>0</v>
      </c>
      <c r="AE72" s="239">
        <f>'Круглосуточный стационар'!C73</f>
        <v>0</v>
      </c>
      <c r="AF72" s="240">
        <f>'Круглосуточный стационар'!G73</f>
        <v>0</v>
      </c>
      <c r="AG72" s="150">
        <f t="shared" si="17"/>
        <v>0</v>
      </c>
      <c r="AH72" s="240">
        <f>'Круглосуточный стационар'!K73</f>
        <v>0</v>
      </c>
      <c r="AI72" s="240">
        <f>'Круглосуточный стационар'!S73</f>
        <v>0</v>
      </c>
      <c r="AJ72" s="240">
        <f>'Круглосуточный стационар'!W73</f>
        <v>0</v>
      </c>
      <c r="AK72" s="150">
        <f t="shared" si="18"/>
        <v>0</v>
      </c>
      <c r="AL72" s="241">
        <f>'Круглосуточный стационар'!AA73</f>
        <v>0</v>
      </c>
      <c r="AM72" s="242">
        <f>'Дневной стационар'!C73</f>
        <v>0</v>
      </c>
      <c r="AN72" s="149">
        <f>'Дневной стационар'!K73</f>
        <v>0</v>
      </c>
      <c r="AO72" s="150">
        <f t="shared" si="19"/>
        <v>0</v>
      </c>
      <c r="AP72" s="243">
        <f>'Дневной стационар'!S73</f>
        <v>0</v>
      </c>
      <c r="AR72" s="15"/>
    </row>
    <row r="73" spans="1:44" ht="12.75" customHeight="1" x14ac:dyDescent="0.25">
      <c r="A73" s="161"/>
      <c r="B73" s="256"/>
      <c r="C73" s="147"/>
      <c r="D73" s="149"/>
      <c r="E73" s="150"/>
      <c r="F73" s="153"/>
      <c r="G73" s="147"/>
      <c r="H73" s="149"/>
      <c r="I73" s="150"/>
      <c r="J73" s="149"/>
      <c r="K73" s="149"/>
      <c r="L73" s="149"/>
      <c r="M73" s="150"/>
      <c r="N73" s="149"/>
      <c r="O73" s="149"/>
      <c r="P73" s="149"/>
      <c r="Q73" s="276"/>
      <c r="R73" s="149"/>
      <c r="S73" s="152"/>
      <c r="T73" s="152"/>
      <c r="U73" s="150">
        <f t="shared" si="14"/>
        <v>0</v>
      </c>
      <c r="V73" s="152">
        <f>Поликлиника!BP74</f>
        <v>4523</v>
      </c>
      <c r="W73" s="149">
        <f>Поликлиника!BX74</f>
        <v>482337</v>
      </c>
      <c r="X73" s="149">
        <f>Поликлиника!CB74</f>
        <v>483535</v>
      </c>
      <c r="Y73" s="150">
        <f t="shared" si="15"/>
        <v>1198</v>
      </c>
      <c r="Z73" s="149">
        <f>Поликлиника!CF74</f>
        <v>31</v>
      </c>
      <c r="AA73" s="152">
        <f>Поликлиника!CO74</f>
        <v>1416545</v>
      </c>
      <c r="AB73" s="152"/>
      <c r="AC73" s="150"/>
      <c r="AD73" s="238"/>
      <c r="AE73" s="239"/>
      <c r="AF73" s="240"/>
      <c r="AG73" s="150"/>
      <c r="AH73" s="240"/>
      <c r="AI73" s="240"/>
      <c r="AJ73" s="240"/>
      <c r="AK73" s="150"/>
      <c r="AL73" s="241"/>
      <c r="AM73" s="242"/>
      <c r="AN73" s="149"/>
      <c r="AO73" s="150"/>
      <c r="AP73" s="243">
        <f>'Дневной стационар'!S74</f>
        <v>43</v>
      </c>
      <c r="AR73" s="15"/>
    </row>
    <row r="74" spans="1:44" x14ac:dyDescent="0.25">
      <c r="A74" s="132"/>
      <c r="B74" s="109" t="str">
        <f>'Скорая медицинская помощь'!C74</f>
        <v>ВСЕГО:</v>
      </c>
      <c r="C74" s="23">
        <f t="shared" ref="C74:AP74" si="20">SUM(C13:C69)</f>
        <v>82156</v>
      </c>
      <c r="D74" s="23">
        <f t="shared" si="20"/>
        <v>82156</v>
      </c>
      <c r="E74" s="25">
        <f t="shared" si="20"/>
        <v>0</v>
      </c>
      <c r="F74" s="26">
        <f t="shared" si="20"/>
        <v>-3369</v>
      </c>
      <c r="G74" s="23">
        <f t="shared" si="20"/>
        <v>205551</v>
      </c>
      <c r="H74" s="23">
        <f t="shared" si="20"/>
        <v>205551</v>
      </c>
      <c r="I74" s="25">
        <f t="shared" si="20"/>
        <v>0</v>
      </c>
      <c r="J74" s="23">
        <f t="shared" si="20"/>
        <v>2882</v>
      </c>
      <c r="K74" s="23">
        <f t="shared" si="20"/>
        <v>655211</v>
      </c>
      <c r="L74" s="23">
        <f t="shared" si="20"/>
        <v>666224</v>
      </c>
      <c r="M74" s="25">
        <f t="shared" si="20"/>
        <v>11013</v>
      </c>
      <c r="N74" s="23">
        <f t="shared" si="20"/>
        <v>7473</v>
      </c>
      <c r="O74" s="23">
        <f t="shared" si="20"/>
        <v>76307</v>
      </c>
      <c r="P74" s="23">
        <f t="shared" si="20"/>
        <v>69278</v>
      </c>
      <c r="Q74" s="25">
        <f t="shared" si="20"/>
        <v>-7029</v>
      </c>
      <c r="R74" s="23">
        <f t="shared" si="20"/>
        <v>-18302</v>
      </c>
      <c r="S74" s="26">
        <f t="shared" si="20"/>
        <v>125278</v>
      </c>
      <c r="T74" s="26">
        <f t="shared" si="20"/>
        <v>129857</v>
      </c>
      <c r="U74" s="25">
        <f t="shared" si="20"/>
        <v>4579</v>
      </c>
      <c r="V74" s="26">
        <f t="shared" si="20"/>
        <v>4523</v>
      </c>
      <c r="W74" s="23">
        <f t="shared" si="20"/>
        <v>482337</v>
      </c>
      <c r="X74" s="23">
        <f t="shared" si="20"/>
        <v>483535</v>
      </c>
      <c r="Y74" s="25">
        <f t="shared" si="20"/>
        <v>1198</v>
      </c>
      <c r="Z74" s="23">
        <f t="shared" si="20"/>
        <v>31</v>
      </c>
      <c r="AA74" s="26">
        <f t="shared" si="20"/>
        <v>1416545</v>
      </c>
      <c r="AB74" s="26">
        <f t="shared" si="20"/>
        <v>1603016</v>
      </c>
      <c r="AC74" s="25">
        <f t="shared" si="20"/>
        <v>186471</v>
      </c>
      <c r="AD74" s="23">
        <f t="shared" si="20"/>
        <v>107701</v>
      </c>
      <c r="AE74" s="246">
        <f t="shared" si="20"/>
        <v>49829</v>
      </c>
      <c r="AF74" s="246">
        <f t="shared" si="20"/>
        <v>50358</v>
      </c>
      <c r="AG74" s="25">
        <f t="shared" si="20"/>
        <v>529</v>
      </c>
      <c r="AH74" s="246">
        <f t="shared" si="20"/>
        <v>1994</v>
      </c>
      <c r="AI74" s="246">
        <f t="shared" si="20"/>
        <v>465</v>
      </c>
      <c r="AJ74" s="246">
        <f t="shared" si="20"/>
        <v>482</v>
      </c>
      <c r="AK74" s="25">
        <f t="shared" si="20"/>
        <v>17</v>
      </c>
      <c r="AL74" s="246">
        <f t="shared" si="20"/>
        <v>17</v>
      </c>
      <c r="AM74" s="23">
        <f t="shared" si="20"/>
        <v>20390</v>
      </c>
      <c r="AN74" s="23">
        <f t="shared" si="20"/>
        <v>20474</v>
      </c>
      <c r="AO74" s="25">
        <f t="shared" si="20"/>
        <v>84</v>
      </c>
      <c r="AP74" s="247">
        <f t="shared" si="20"/>
        <v>43</v>
      </c>
      <c r="AR74" s="15"/>
    </row>
    <row r="76" spans="1:44" x14ac:dyDescent="0.25">
      <c r="A76" s="391" t="s">
        <v>7</v>
      </c>
      <c r="B76" s="447"/>
      <c r="C76" s="248">
        <f>'Скорая медицинская помощь'!D76</f>
        <v>85156</v>
      </c>
      <c r="D76" s="248">
        <f>'Скорая медицинская помощь'!H76</f>
        <v>85156</v>
      </c>
      <c r="E76" s="248">
        <f>D76-C76</f>
        <v>0</v>
      </c>
      <c r="F76" s="248"/>
      <c r="G76" s="248">
        <f>Поликлиника!D76</f>
        <v>205551</v>
      </c>
      <c r="H76" s="248">
        <f>Поликлиника!J76</f>
        <v>205551</v>
      </c>
      <c r="I76" s="248">
        <f>H76-G76</f>
        <v>0</v>
      </c>
      <c r="J76" s="248"/>
      <c r="K76" s="248">
        <f>Поликлиника!AB76</f>
        <v>700000</v>
      </c>
      <c r="L76" s="248">
        <f>Поликлиника!AF76</f>
        <v>700000</v>
      </c>
      <c r="M76" s="248">
        <f>L76-K76</f>
        <v>0</v>
      </c>
      <c r="N76" s="248"/>
      <c r="O76" s="248">
        <f>Поликлиника!AR76</f>
        <v>76857</v>
      </c>
      <c r="P76" s="248">
        <f>Поликлиника!AV76</f>
        <v>69828</v>
      </c>
      <c r="Q76" s="248">
        <f>P76-O76</f>
        <v>-7029</v>
      </c>
      <c r="R76" s="248"/>
      <c r="S76" s="248">
        <f>Поликлиника!BH76</f>
        <v>158567</v>
      </c>
      <c r="T76" s="248">
        <f>Поликлиника!BL76</f>
        <v>158567</v>
      </c>
      <c r="U76" s="248">
        <f>T76-S76</f>
        <v>0</v>
      </c>
      <c r="V76" s="248"/>
      <c r="W76" s="248">
        <f>Поликлиника!BX76</f>
        <v>525861</v>
      </c>
      <c r="X76" s="248">
        <f>Поликлиника!CB76</f>
        <v>525861</v>
      </c>
      <c r="Y76" s="248">
        <f>X76-W76</f>
        <v>0</v>
      </c>
      <c r="Z76" s="248"/>
      <c r="AA76" s="248"/>
      <c r="AB76" s="248"/>
      <c r="AC76" s="248"/>
      <c r="AD76" s="248"/>
      <c r="AE76" s="248">
        <f>'Круглосуточный стационар'!C76</f>
        <v>53592</v>
      </c>
      <c r="AF76" s="248">
        <f>'Круглосуточный стационар'!G76</f>
        <v>53592</v>
      </c>
      <c r="AG76" s="248">
        <f>AF76-AE76</f>
        <v>0</v>
      </c>
      <c r="AH76" s="248"/>
      <c r="AI76" s="248"/>
      <c r="AJ76" s="248"/>
      <c r="AK76" s="248"/>
      <c r="AL76" s="248"/>
      <c r="AM76" s="248">
        <f>'Дневной стационар'!C76</f>
        <v>22660</v>
      </c>
      <c r="AN76" s="248">
        <f>'Дневной стационар'!K76</f>
        <v>22660</v>
      </c>
      <c r="AO76" s="248">
        <f>AN76-AM76</f>
        <v>0</v>
      </c>
      <c r="AP76" s="248"/>
    </row>
    <row r="77" spans="1:44" x14ac:dyDescent="0.25">
      <c r="A77" s="359" t="s">
        <v>8</v>
      </c>
      <c r="B77" s="448"/>
      <c r="C77" s="249">
        <f>'Скорая медицинская помощь'!D78</f>
        <v>3000</v>
      </c>
      <c r="D77" s="249">
        <f>'Скорая медицинская помощь'!H78</f>
        <v>3000</v>
      </c>
      <c r="E77" s="249">
        <f>D77-C77</f>
        <v>0</v>
      </c>
      <c r="F77" s="249"/>
      <c r="G77" s="249">
        <f>Поликлиника!D78</f>
        <v>0</v>
      </c>
      <c r="H77" s="249">
        <f>Поликлиника!J78</f>
        <v>0</v>
      </c>
      <c r="I77" s="249">
        <f>H77-G77</f>
        <v>0</v>
      </c>
      <c r="J77" s="249"/>
      <c r="K77" s="249">
        <f>Поликлиника!AB78</f>
        <v>44547</v>
      </c>
      <c r="L77" s="249">
        <f>Поликлиника!AF78</f>
        <v>33776</v>
      </c>
      <c r="M77" s="249">
        <f>L77-K77</f>
        <v>-10771</v>
      </c>
      <c r="N77" s="249"/>
      <c r="O77" s="248">
        <f>Поликлиника!AR78</f>
        <v>550</v>
      </c>
      <c r="P77" s="248">
        <f>Поликлиника!AV78</f>
        <v>550</v>
      </c>
      <c r="Q77" s="249">
        <f>P77-O77</f>
        <v>0</v>
      </c>
      <c r="R77" s="249"/>
      <c r="S77" s="248">
        <f>Поликлиника!BH78</f>
        <v>24408</v>
      </c>
      <c r="T77" s="248">
        <f>Поликлиника!BL78</f>
        <v>28710</v>
      </c>
      <c r="U77" s="249">
        <f>T77-S77</f>
        <v>4302</v>
      </c>
      <c r="V77" s="249"/>
      <c r="W77" s="249">
        <f>Поликлиника!BX78</f>
        <v>43399</v>
      </c>
      <c r="X77" s="249">
        <f>Поликлиника!CB78</f>
        <v>42211</v>
      </c>
      <c r="Y77" s="249">
        <f>X77-W77</f>
        <v>-1188</v>
      </c>
      <c r="Z77" s="249"/>
      <c r="AA77" s="249"/>
      <c r="AB77" s="249"/>
      <c r="AC77" s="249"/>
      <c r="AD77" s="249"/>
      <c r="AE77" s="249">
        <f>'Круглосуточный стационар'!C78</f>
        <v>2908</v>
      </c>
      <c r="AF77" s="249">
        <f>'Круглосуточный стационар'!G78</f>
        <v>2401</v>
      </c>
      <c r="AG77" s="249">
        <f>AF77-AE77</f>
        <v>-507</v>
      </c>
      <c r="AH77" s="249"/>
      <c r="AI77" s="249"/>
      <c r="AJ77" s="249"/>
      <c r="AK77" s="249"/>
      <c r="AL77" s="249"/>
      <c r="AM77" s="249">
        <f>'Дневной стационар'!C78</f>
        <v>2176</v>
      </c>
      <c r="AN77" s="249">
        <f>'Дневной стационар'!K78</f>
        <v>2186</v>
      </c>
      <c r="AO77" s="249">
        <f>AN77-AM77</f>
        <v>10</v>
      </c>
      <c r="AP77" s="249"/>
    </row>
    <row r="78" spans="1:44" ht="48.75" customHeight="1" x14ac:dyDescent="0.25">
      <c r="A78" s="359" t="s">
        <v>9</v>
      </c>
      <c r="B78" s="448"/>
      <c r="C78" s="249">
        <f>C76-C77</f>
        <v>82156</v>
      </c>
      <c r="D78" s="249">
        <f>D76-D77</f>
        <v>82156</v>
      </c>
      <c r="E78" s="249">
        <f>D78-C78</f>
        <v>0</v>
      </c>
      <c r="F78" s="249"/>
      <c r="G78" s="249">
        <f>G76-G77</f>
        <v>205551</v>
      </c>
      <c r="H78" s="249">
        <f>H76-H77</f>
        <v>205551</v>
      </c>
      <c r="I78" s="249">
        <f>H78-G78</f>
        <v>0</v>
      </c>
      <c r="J78" s="249"/>
      <c r="K78" s="249">
        <f>K76-K77</f>
        <v>655453</v>
      </c>
      <c r="L78" s="249">
        <f>L76-L77</f>
        <v>666224</v>
      </c>
      <c r="M78" s="249">
        <f>L78-K78</f>
        <v>10771</v>
      </c>
      <c r="N78" s="249"/>
      <c r="O78" s="248">
        <f>Поликлиника!AR79</f>
        <v>76307</v>
      </c>
      <c r="P78" s="248">
        <f>Поликлиника!AV79</f>
        <v>69278</v>
      </c>
      <c r="Q78" s="249">
        <f>P78-O78</f>
        <v>-7029</v>
      </c>
      <c r="R78" s="249"/>
      <c r="S78" s="249">
        <f>Поликлиника!BH79</f>
        <v>134159</v>
      </c>
      <c r="T78" s="249">
        <f>Поликлиника!BL79</f>
        <v>129857</v>
      </c>
      <c r="U78" s="249">
        <f>T78-S78</f>
        <v>-4302</v>
      </c>
      <c r="V78" s="249"/>
      <c r="W78" s="249">
        <f>W76-W77</f>
        <v>482462</v>
      </c>
      <c r="X78" s="249">
        <f>X76-X77</f>
        <v>483650</v>
      </c>
      <c r="Y78" s="249">
        <f>X78-W78</f>
        <v>1188</v>
      </c>
      <c r="Z78" s="249"/>
      <c r="AA78" s="249"/>
      <c r="AB78" s="249"/>
      <c r="AC78" s="249"/>
      <c r="AD78" s="249"/>
      <c r="AE78" s="249">
        <f>AE76-AE77</f>
        <v>50684</v>
      </c>
      <c r="AF78" s="249">
        <f>AF76-AF77</f>
        <v>51191</v>
      </c>
      <c r="AG78" s="249">
        <f>AF78-AE78</f>
        <v>507</v>
      </c>
      <c r="AH78" s="249"/>
      <c r="AI78" s="249"/>
      <c r="AJ78" s="249"/>
      <c r="AK78" s="249"/>
      <c r="AL78" s="249"/>
      <c r="AM78" s="249">
        <f>AM76-AM77</f>
        <v>20484</v>
      </c>
      <c r="AN78" s="249">
        <f>AN76-AN77</f>
        <v>20474</v>
      </c>
      <c r="AO78" s="249">
        <f>AN78-AM78</f>
        <v>-10</v>
      </c>
      <c r="AP78" s="249"/>
    </row>
    <row r="79" spans="1:44" ht="42.75" customHeight="1" x14ac:dyDescent="0.25">
      <c r="A79" s="449" t="s">
        <v>10</v>
      </c>
      <c r="B79" s="450"/>
      <c r="C79" s="250"/>
      <c r="D79" s="250"/>
      <c r="E79" s="250">
        <f>D79-C79</f>
        <v>0</v>
      </c>
      <c r="F79" s="250"/>
      <c r="G79" s="250"/>
      <c r="H79" s="250"/>
      <c r="I79" s="250">
        <f>H79-G79</f>
        <v>0</v>
      </c>
      <c r="J79" s="250"/>
      <c r="K79" s="250"/>
      <c r="L79" s="250"/>
      <c r="M79" s="250">
        <f>L79-K79</f>
        <v>0</v>
      </c>
      <c r="N79" s="250"/>
      <c r="O79" s="250"/>
      <c r="P79" s="250"/>
      <c r="Q79" s="250">
        <f>P79-O79</f>
        <v>0</v>
      </c>
      <c r="R79" s="250"/>
      <c r="S79" s="250">
        <f>Поликлиника!BH80</f>
        <v>0</v>
      </c>
      <c r="T79" s="250">
        <f>Поликлиника!BL80</f>
        <v>0</v>
      </c>
      <c r="U79" s="250">
        <f>T79-S79</f>
        <v>0</v>
      </c>
      <c r="V79" s="250"/>
      <c r="W79" s="250"/>
      <c r="X79" s="250"/>
      <c r="Y79" s="250"/>
      <c r="Z79" s="250"/>
      <c r="AA79" s="250"/>
      <c r="AB79" s="250"/>
      <c r="AC79" s="250"/>
      <c r="AD79" s="250"/>
      <c r="AE79" s="250"/>
      <c r="AF79" s="250"/>
      <c r="AG79" s="250">
        <f>AF79-AE79</f>
        <v>0</v>
      </c>
      <c r="AH79" s="250"/>
      <c r="AI79" s="250"/>
      <c r="AJ79" s="250"/>
      <c r="AK79" s="250"/>
      <c r="AL79" s="250"/>
      <c r="AM79" s="250"/>
      <c r="AN79" s="250"/>
      <c r="AO79" s="250">
        <f>AN79-AM79</f>
        <v>0</v>
      </c>
      <c r="AP79" s="250"/>
    </row>
    <row r="80" spans="1:44" x14ac:dyDescent="0.25">
      <c r="A80" s="365" t="s">
        <v>50</v>
      </c>
      <c r="B80" s="367"/>
      <c r="C80" s="251">
        <f>C78+C79</f>
        <v>82156</v>
      </c>
      <c r="D80" s="251">
        <f>D78+D79</f>
        <v>82156</v>
      </c>
      <c r="E80" s="251">
        <f>D80-C80</f>
        <v>0</v>
      </c>
      <c r="F80" s="251"/>
      <c r="G80" s="251">
        <f>G78+G79</f>
        <v>205551</v>
      </c>
      <c r="H80" s="251">
        <f>H78+H79</f>
        <v>205551</v>
      </c>
      <c r="I80" s="251">
        <f>H80-G80</f>
        <v>0</v>
      </c>
      <c r="J80" s="251"/>
      <c r="K80" s="251">
        <f>K78+K79</f>
        <v>655453</v>
      </c>
      <c r="L80" s="251">
        <f>L78+L79</f>
        <v>666224</v>
      </c>
      <c r="M80" s="251">
        <f>L80-K80</f>
        <v>10771</v>
      </c>
      <c r="N80" s="251"/>
      <c r="O80" s="251">
        <f>O78+O79</f>
        <v>76307</v>
      </c>
      <c r="P80" s="251">
        <f>P78+P79</f>
        <v>69278</v>
      </c>
      <c r="Q80" s="251">
        <f>P80-O80</f>
        <v>-7029</v>
      </c>
      <c r="R80" s="251"/>
      <c r="S80" s="251">
        <f>S78+S79</f>
        <v>134159</v>
      </c>
      <c r="T80" s="251">
        <f>T78+T79</f>
        <v>129857</v>
      </c>
      <c r="U80" s="251">
        <f>T80-S80</f>
        <v>-4302</v>
      </c>
      <c r="V80" s="251"/>
      <c r="W80" s="251">
        <f>W78+W79</f>
        <v>482462</v>
      </c>
      <c r="X80" s="251">
        <f>X78+X79</f>
        <v>483650</v>
      </c>
      <c r="Y80" s="251">
        <f>X80-W80</f>
        <v>1188</v>
      </c>
      <c r="Z80" s="251"/>
      <c r="AA80" s="251"/>
      <c r="AB80" s="251"/>
      <c r="AC80" s="251"/>
      <c r="AD80" s="251"/>
      <c r="AE80" s="251">
        <f>AE78+AE79</f>
        <v>50684</v>
      </c>
      <c r="AF80" s="251">
        <f>AF78+AF79</f>
        <v>51191</v>
      </c>
      <c r="AG80" s="251">
        <f>AF80-AE80</f>
        <v>507</v>
      </c>
      <c r="AH80" s="251"/>
      <c r="AI80" s="251"/>
      <c r="AJ80" s="251"/>
      <c r="AK80" s="251"/>
      <c r="AL80" s="251"/>
      <c r="AM80" s="251">
        <f>AM78+AM79</f>
        <v>20484</v>
      </c>
      <c r="AN80" s="251">
        <f>AN78+AN79</f>
        <v>20474</v>
      </c>
      <c r="AO80" s="251">
        <f>AN80-AM80</f>
        <v>-10</v>
      </c>
      <c r="AP80" s="251"/>
    </row>
    <row r="81" spans="19:20" x14ac:dyDescent="0.25">
      <c r="S81" s="99"/>
      <c r="T81" s="99"/>
    </row>
    <row r="83" spans="19:20" ht="13.5" customHeight="1" x14ac:dyDescent="0.25"/>
  </sheetData>
  <autoFilter ref="A12:BJ74" xr:uid="{00000000-0009-0000-0000-000004000000}"/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6:B76"/>
    <mergeCell ref="A77:B77"/>
    <mergeCell ref="A78:B78"/>
    <mergeCell ref="A79:B79"/>
    <mergeCell ref="G8:AD8"/>
    <mergeCell ref="A80:B80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zoomScale="80" zoomScaleNormal="80" zoomScaleSheetLayoutView="82" workbookViewId="0">
      <pane xSplit="2" ySplit="13" topLeftCell="AI32" activePane="bottomRight" state="frozen"/>
      <selection activeCell="F37" sqref="F37"/>
      <selection pane="topRight" activeCell="F37" sqref="F37"/>
      <selection pane="bottomLeft" activeCell="F37" sqref="F37"/>
      <selection pane="bottomRight" activeCell="AM6" sqref="AM6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3.57031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209" customWidth="1"/>
    <col min="41" max="41" width="15.7109375" style="209" customWidth="1"/>
    <col min="42" max="43" width="17.5703125" style="209" customWidth="1"/>
    <col min="44" max="44" width="19" style="209" customWidth="1"/>
    <col min="45" max="45" width="23" style="350" customWidth="1"/>
    <col min="46" max="46" width="28.85546875" style="209" customWidth="1"/>
    <col min="47" max="47" width="17.7109375" style="209" customWidth="1"/>
    <col min="48" max="16384" width="9.140625" style="6"/>
  </cols>
  <sheetData>
    <row r="1" spans="1:47" x14ac:dyDescent="0.25">
      <c r="W1" s="252" t="s">
        <v>26</v>
      </c>
      <c r="AL1" s="252" t="s">
        <v>26</v>
      </c>
      <c r="AO1" s="252"/>
      <c r="AR1" s="252" t="str">
        <f>AL1</f>
        <v>Приложение № 1</v>
      </c>
    </row>
    <row r="2" spans="1:47" x14ac:dyDescent="0.25">
      <c r="W2" s="252" t="s">
        <v>27</v>
      </c>
      <c r="AL2" s="252" t="s">
        <v>27</v>
      </c>
      <c r="AO2" s="252"/>
      <c r="AR2" s="252" t="str">
        <f t="shared" ref="AR2:AR4" si="0">AL2</f>
        <v>к протоколу заседания Комиссии</v>
      </c>
    </row>
    <row r="3" spans="1:47" x14ac:dyDescent="0.25">
      <c r="W3" s="252" t="s">
        <v>28</v>
      </c>
      <c r="AL3" s="252" t="s">
        <v>28</v>
      </c>
      <c r="AO3" s="252"/>
      <c r="AR3" s="252" t="str">
        <f t="shared" si="0"/>
        <v>по разработке ТП ОМС в Камчатском крае</v>
      </c>
    </row>
    <row r="4" spans="1:47" x14ac:dyDescent="0.25">
      <c r="W4" s="252" t="str">
        <f>'Скорая медицинская помощь'!$Q$4</f>
        <v>страхованию от 18.09.2024 года № 6/2024</v>
      </c>
      <c r="AL4" s="252" t="str">
        <f>'Скорая медицинская помощь'!$Q$4</f>
        <v>страхованию от 18.09.2024 года № 6/2024</v>
      </c>
      <c r="AO4" s="252"/>
      <c r="AR4" s="252" t="str">
        <f t="shared" si="0"/>
        <v>страхованию от 18.09.2024 года № 6/2024</v>
      </c>
    </row>
    <row r="5" spans="1:47" x14ac:dyDescent="0.25">
      <c r="T5" s="36"/>
      <c r="U5" s="36"/>
    </row>
    <row r="6" spans="1:47" x14ac:dyDescent="0.25">
      <c r="X6" s="36"/>
      <c r="AD6" s="36"/>
    </row>
    <row r="7" spans="1:47" x14ac:dyDescent="0.25">
      <c r="A7" s="446" t="s">
        <v>54</v>
      </c>
      <c r="B7" s="446"/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  <c r="X7" s="7"/>
      <c r="Y7" s="7"/>
      <c r="Z7" s="7"/>
      <c r="AA7" s="7"/>
      <c r="AB7" s="7"/>
      <c r="AC7" s="7"/>
      <c r="AD7" s="7"/>
      <c r="AE7" s="7"/>
      <c r="AF7" s="69"/>
      <c r="AG7" s="7"/>
      <c r="AH7" s="7"/>
      <c r="AI7" s="7"/>
      <c r="AJ7" s="70"/>
      <c r="AM7" s="210"/>
      <c r="AP7" s="210"/>
    </row>
    <row r="8" spans="1:47" ht="12.6" customHeight="1" x14ac:dyDescent="0.25">
      <c r="Q8" s="36"/>
      <c r="R8" s="71"/>
      <c r="S8" s="36"/>
    </row>
    <row r="9" spans="1:47" ht="12.75" customHeight="1" x14ac:dyDescent="0.25">
      <c r="A9" s="384" t="s">
        <v>0</v>
      </c>
      <c r="B9" s="368" t="s">
        <v>1</v>
      </c>
      <c r="C9" s="410" t="str">
        <f>'Скорая медицинская помощь'!D8</f>
        <v>Скорая медицинская помощь</v>
      </c>
      <c r="D9" s="411"/>
      <c r="E9" s="443"/>
      <c r="F9" s="410" t="s">
        <v>2</v>
      </c>
      <c r="G9" s="411"/>
      <c r="H9" s="411"/>
      <c r="I9" s="411"/>
      <c r="J9" s="411"/>
      <c r="K9" s="411"/>
      <c r="L9" s="411"/>
      <c r="M9" s="411"/>
      <c r="N9" s="411"/>
      <c r="O9" s="411"/>
      <c r="P9" s="411"/>
      <c r="Q9" s="411"/>
      <c r="R9" s="411"/>
      <c r="S9" s="411"/>
      <c r="T9" s="411"/>
      <c r="U9" s="411"/>
      <c r="V9" s="411"/>
      <c r="W9" s="443"/>
      <c r="X9" s="410" t="str">
        <f>'Круглосуточный стационар'!C8</f>
        <v>Медицинская помощь в условиях круглосуточного стационара</v>
      </c>
      <c r="Y9" s="411"/>
      <c r="Z9" s="411"/>
      <c r="AA9" s="411" t="str">
        <f>'Круглосуточный стационар'!S8</f>
        <v>в том числе: высокотехнологичная медицинская помощь</v>
      </c>
      <c r="AB9" s="411"/>
      <c r="AC9" s="443"/>
      <c r="AD9" s="410" t="str">
        <f>'Дневной стационар'!C8</f>
        <v>Медицинская помощь в условиях дневного стационара</v>
      </c>
      <c r="AE9" s="411"/>
      <c r="AF9" s="411"/>
      <c r="AG9" s="411"/>
      <c r="AH9" s="411"/>
      <c r="AI9" s="443"/>
      <c r="AJ9" s="410" t="s">
        <v>5</v>
      </c>
      <c r="AK9" s="411"/>
      <c r="AL9" s="443"/>
      <c r="AM9" s="457" t="s">
        <v>48</v>
      </c>
      <c r="AN9" s="458"/>
      <c r="AO9" s="459"/>
      <c r="AP9" s="457" t="s">
        <v>49</v>
      </c>
      <c r="AQ9" s="458"/>
      <c r="AR9" s="459"/>
      <c r="AS9" s="453" t="s">
        <v>173</v>
      </c>
      <c r="AT9" s="454" t="s">
        <v>174</v>
      </c>
    </row>
    <row r="10" spans="1:47" ht="13.5" customHeight="1" x14ac:dyDescent="0.25">
      <c r="A10" s="385"/>
      <c r="B10" s="371"/>
      <c r="C10" s="444"/>
      <c r="D10" s="436"/>
      <c r="E10" s="445"/>
      <c r="F10" s="444" t="str">
        <f>Поликлиника!D11</f>
        <v xml:space="preserve">Комплексные посещения с профилактической целью </v>
      </c>
      <c r="G10" s="436"/>
      <c r="H10" s="436"/>
      <c r="I10" s="436" t="s">
        <v>45</v>
      </c>
      <c r="J10" s="436"/>
      <c r="K10" s="436"/>
      <c r="L10" s="436" t="str">
        <f>Поликлиника!AB11</f>
        <v xml:space="preserve">Посещения с иной целью </v>
      </c>
      <c r="M10" s="436"/>
      <c r="N10" s="436"/>
      <c r="O10" s="436" t="str">
        <f>Поликлиника!BH11</f>
        <v>Посещения по неотложной помощи</v>
      </c>
      <c r="P10" s="436"/>
      <c r="Q10" s="436"/>
      <c r="R10" s="436" t="str">
        <f>Поликлиника!BX11</f>
        <v>Обращения по заболеванию</v>
      </c>
      <c r="S10" s="436"/>
      <c r="T10" s="436"/>
      <c r="U10" s="436" t="str">
        <f>Поликлиника!CO11</f>
        <v>в том числе: диагностические исследования</v>
      </c>
      <c r="V10" s="436"/>
      <c r="W10" s="445"/>
      <c r="X10" s="444"/>
      <c r="Y10" s="436"/>
      <c r="Z10" s="436"/>
      <c r="AA10" s="436"/>
      <c r="AB10" s="436"/>
      <c r="AC10" s="445"/>
      <c r="AD10" s="444"/>
      <c r="AE10" s="436"/>
      <c r="AF10" s="436"/>
      <c r="AG10" s="436"/>
      <c r="AH10" s="436"/>
      <c r="AI10" s="445"/>
      <c r="AJ10" s="444"/>
      <c r="AK10" s="436"/>
      <c r="AL10" s="445"/>
      <c r="AM10" s="460"/>
      <c r="AN10" s="461"/>
      <c r="AO10" s="462"/>
      <c r="AP10" s="460"/>
      <c r="AQ10" s="461"/>
      <c r="AR10" s="462"/>
      <c r="AS10" s="453"/>
      <c r="AT10" s="454"/>
    </row>
    <row r="11" spans="1:47" ht="24" customHeight="1" x14ac:dyDescent="0.25">
      <c r="A11" s="385"/>
      <c r="B11" s="371"/>
      <c r="C11" s="444"/>
      <c r="D11" s="436"/>
      <c r="E11" s="445"/>
      <c r="F11" s="444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45"/>
      <c r="X11" s="444"/>
      <c r="Y11" s="436"/>
      <c r="Z11" s="436"/>
      <c r="AA11" s="436"/>
      <c r="AB11" s="436"/>
      <c r="AC11" s="445"/>
      <c r="AD11" s="444"/>
      <c r="AE11" s="436"/>
      <c r="AF11" s="436"/>
      <c r="AG11" s="436"/>
      <c r="AH11" s="436"/>
      <c r="AI11" s="445"/>
      <c r="AJ11" s="444"/>
      <c r="AK11" s="436"/>
      <c r="AL11" s="445"/>
      <c r="AM11" s="460"/>
      <c r="AN11" s="461"/>
      <c r="AO11" s="462"/>
      <c r="AP11" s="460"/>
      <c r="AQ11" s="461"/>
      <c r="AR11" s="462"/>
      <c r="AS11" s="453"/>
      <c r="AT11" s="454"/>
    </row>
    <row r="12" spans="1:47" ht="24.75" customHeight="1" x14ac:dyDescent="0.25">
      <c r="A12" s="385"/>
      <c r="B12" s="371"/>
      <c r="C12" s="444"/>
      <c r="D12" s="436"/>
      <c r="E12" s="445"/>
      <c r="F12" s="444"/>
      <c r="G12" s="436"/>
      <c r="H12" s="436"/>
      <c r="I12" s="436"/>
      <c r="J12" s="436"/>
      <c r="K12" s="436"/>
      <c r="L12" s="436"/>
      <c r="M12" s="436"/>
      <c r="N12" s="436"/>
      <c r="O12" s="436"/>
      <c r="P12" s="436"/>
      <c r="Q12" s="436"/>
      <c r="R12" s="436"/>
      <c r="S12" s="436"/>
      <c r="T12" s="436"/>
      <c r="U12" s="436"/>
      <c r="V12" s="436"/>
      <c r="W12" s="445"/>
      <c r="X12" s="444"/>
      <c r="Y12" s="436"/>
      <c r="Z12" s="436"/>
      <c r="AA12" s="436"/>
      <c r="AB12" s="436"/>
      <c r="AC12" s="445"/>
      <c r="AD12" s="444"/>
      <c r="AE12" s="436"/>
      <c r="AF12" s="436"/>
      <c r="AG12" s="436"/>
      <c r="AH12" s="436"/>
      <c r="AI12" s="445"/>
      <c r="AJ12" s="444"/>
      <c r="AK12" s="436"/>
      <c r="AL12" s="445"/>
      <c r="AM12" s="460"/>
      <c r="AN12" s="461"/>
      <c r="AO12" s="462"/>
      <c r="AP12" s="460"/>
      <c r="AQ12" s="461"/>
      <c r="AR12" s="462"/>
      <c r="AS12" s="453"/>
      <c r="AT12" s="454"/>
    </row>
    <row r="13" spans="1:47" s="8" customFormat="1" ht="120" customHeight="1" x14ac:dyDescent="0.25">
      <c r="A13" s="386"/>
      <c r="B13" s="464"/>
      <c r="C13" s="183" t="str">
        <f>'Скорая медицинская помощь'!D12</f>
        <v>Утвержденное плановое задание в соответствии с заседанием Комиссии 5/2024</v>
      </c>
      <c r="D13" s="184" t="str">
        <f>'Скорая медицинская помощь'!H12</f>
        <v>Проект планового задания для заседания Комиссии 6/2024</v>
      </c>
      <c r="E13" s="186" t="s">
        <v>3</v>
      </c>
      <c r="F13" s="183" t="str">
        <f>$C$13</f>
        <v>Утвержденное плановое задание в соответствии с заседанием Комиссии 5/2024</v>
      </c>
      <c r="G13" s="184" t="str">
        <f>$D$13</f>
        <v>Проект планового задания для заседания Комиссии 6/2024</v>
      </c>
      <c r="H13" s="185" t="s">
        <v>4</v>
      </c>
      <c r="I13" s="184" t="str">
        <f>$C$13</f>
        <v>Утвержденное плановое задание в соответствии с заседанием Комиссии 5/2024</v>
      </c>
      <c r="J13" s="184" t="str">
        <f>$D$13</f>
        <v>Проект планового задания для заседания Комиссии 6/2024</v>
      </c>
      <c r="K13" s="185" t="s">
        <v>4</v>
      </c>
      <c r="L13" s="184" t="str">
        <f>$C$13</f>
        <v>Утвержденное плановое задание в соответствии с заседанием Комиссии 5/2024</v>
      </c>
      <c r="M13" s="184" t="str">
        <f>$D$13</f>
        <v>Проект планового задания для заседания Комиссии 6/2024</v>
      </c>
      <c r="N13" s="185" t="s">
        <v>4</v>
      </c>
      <c r="O13" s="184" t="str">
        <f>$C$13</f>
        <v>Утвержденное плановое задание в соответствии с заседанием Комиссии 5/2024</v>
      </c>
      <c r="P13" s="184" t="str">
        <f>$D$13</f>
        <v>Проект планового задания для заседания Комиссии 6/2024</v>
      </c>
      <c r="Q13" s="185" t="s">
        <v>4</v>
      </c>
      <c r="R13" s="184" t="str">
        <f>$C$13</f>
        <v>Утвержденное плановое задание в соответствии с заседанием Комиссии 5/2024</v>
      </c>
      <c r="S13" s="184" t="str">
        <f>$D$13</f>
        <v>Проект планового задания для заседания Комиссии 6/2024</v>
      </c>
      <c r="T13" s="185" t="s">
        <v>4</v>
      </c>
      <c r="U13" s="184" t="str">
        <f>$C$13</f>
        <v>Утвержденное плановое задание в соответствии с заседанием Комиссии 5/2024</v>
      </c>
      <c r="V13" s="184" t="str">
        <f>$D$13</f>
        <v>Проект планового задания для заседания Комиссии 6/2024</v>
      </c>
      <c r="W13" s="186" t="s">
        <v>4</v>
      </c>
      <c r="X13" s="183" t="str">
        <f>$C$13</f>
        <v>Утвержденное плановое задание в соответствии с заседанием Комиссии 5/2024</v>
      </c>
      <c r="Y13" s="184" t="str">
        <f>$D$13</f>
        <v>Проект планового задания для заседания Комиссии 6/2024</v>
      </c>
      <c r="Z13" s="185" t="s">
        <v>4</v>
      </c>
      <c r="AA13" s="184" t="str">
        <f>$C$13</f>
        <v>Утвержденное плановое задание в соответствии с заседанием Комиссии 5/2024</v>
      </c>
      <c r="AB13" s="184" t="str">
        <f>$D$13</f>
        <v>Проект планового задания для заседания Комиссии 6/2024</v>
      </c>
      <c r="AC13" s="186" t="s">
        <v>4</v>
      </c>
      <c r="AD13" s="183" t="str">
        <f>$C$13</f>
        <v>Утвержденное плановое задание в соответствии с заседанием Комиссии 5/2024</v>
      </c>
      <c r="AE13" s="184" t="str">
        <f>$D$13</f>
        <v>Проект планового задания для заседания Комиссии 6/2024</v>
      </c>
      <c r="AF13" s="185" t="s">
        <v>4</v>
      </c>
      <c r="AG13" s="184" t="str">
        <f>$C$13</f>
        <v>Утвержденное плановое задание в соответствии с заседанием Комиссии 5/2024</v>
      </c>
      <c r="AH13" s="184" t="str">
        <f>$D$13</f>
        <v>Проект планового задания для заседания Комиссии 6/2024</v>
      </c>
      <c r="AI13" s="186" t="s">
        <v>4</v>
      </c>
      <c r="AJ13" s="183" t="str">
        <f>$C$13</f>
        <v>Утвержденное плановое задание в соответствии с заседанием Комиссии 5/2024</v>
      </c>
      <c r="AK13" s="184" t="str">
        <f>$D$13</f>
        <v>Проект планового задания для заседания Комиссии 6/2024</v>
      </c>
      <c r="AL13" s="186" t="s">
        <v>4</v>
      </c>
      <c r="AM13" s="211" t="str">
        <f>$C$13</f>
        <v>Утвержденное плановое задание в соответствии с заседанием Комиссии 5/2024</v>
      </c>
      <c r="AN13" s="212" t="str">
        <f>$D$13</f>
        <v>Проект планового задания для заседания Комиссии 6/2024</v>
      </c>
      <c r="AO13" s="213" t="s">
        <v>4</v>
      </c>
      <c r="AP13" s="211" t="str">
        <f>$C$13</f>
        <v>Утвержденное плановое задание в соответствии с заседанием Комиссии 5/2024</v>
      </c>
      <c r="AQ13" s="212" t="str">
        <f>$D$13</f>
        <v>Проект планового задания для заседания Комиссии 6/2024</v>
      </c>
      <c r="AR13" s="213" t="s">
        <v>4</v>
      </c>
      <c r="AS13" s="352" t="s">
        <v>172</v>
      </c>
      <c r="AT13" s="355" t="s">
        <v>172</v>
      </c>
      <c r="AU13" s="214"/>
    </row>
    <row r="14" spans="1:47" x14ac:dyDescent="0.25">
      <c r="A14" s="9">
        <f>'Скорая медицинская помощь'!A14</f>
        <v>1</v>
      </c>
      <c r="B14" s="138" t="str">
        <f>'Скорая медицинская помощь'!C14</f>
        <v>ГБУЗ "ККБ ИМ. А.С. ЛУКАШЕВСКОГО"</v>
      </c>
      <c r="C14" s="175">
        <f>'Скорая медицинская помощь'!E14</f>
        <v>0</v>
      </c>
      <c r="D14" s="148">
        <f>'Скорая медицинская помощь'!I14</f>
        <v>0</v>
      </c>
      <c r="E14" s="192">
        <f>D14-C14</f>
        <v>0</v>
      </c>
      <c r="F14" s="175">
        <f>Поликлиника!E14</f>
        <v>0</v>
      </c>
      <c r="G14" s="148">
        <f>Поликлиника!K14</f>
        <v>0</v>
      </c>
      <c r="H14" s="176">
        <f>G14-F14</f>
        <v>0</v>
      </c>
      <c r="I14" s="177">
        <f>Поликлиника!AS14</f>
        <v>0</v>
      </c>
      <c r="J14" s="177">
        <f>Поликлиника!AW14</f>
        <v>0</v>
      </c>
      <c r="K14" s="176">
        <f>J14-I14</f>
        <v>0</v>
      </c>
      <c r="L14" s="148">
        <f>Поликлиника!AC14</f>
        <v>31577.920000000002</v>
      </c>
      <c r="M14" s="148">
        <f>Поликлиника!AG14</f>
        <v>31577.920000000002</v>
      </c>
      <c r="N14" s="176">
        <f>M14-L14</f>
        <v>0</v>
      </c>
      <c r="O14" s="154">
        <f>Поликлиника!BI14</f>
        <v>40547.339999999997</v>
      </c>
      <c r="P14" s="154">
        <f>Поликлиника!BM14</f>
        <v>39227.579999999994</v>
      </c>
      <c r="Q14" s="151">
        <f>P14-O14</f>
        <v>-1319.760000000002</v>
      </c>
      <c r="R14" s="148">
        <f>Поликлиника!BY14</f>
        <v>70093.039999999994</v>
      </c>
      <c r="S14" s="148">
        <f>Поликлиника!CC14</f>
        <v>57314.869999999995</v>
      </c>
      <c r="T14" s="176">
        <f>S14-R14</f>
        <v>-12778.169999999998</v>
      </c>
      <c r="U14" s="177">
        <f>Поликлиника!CP14</f>
        <v>51384.799999999988</v>
      </c>
      <c r="V14" s="177">
        <f>Поликлиника!CT14</f>
        <v>42322.909999999996</v>
      </c>
      <c r="W14" s="178">
        <f>V14-U14</f>
        <v>-9061.8899999999921</v>
      </c>
      <c r="X14" s="179">
        <f>'Круглосуточный стационар'!D14</f>
        <v>2553433.58</v>
      </c>
      <c r="Y14" s="180">
        <f>'Круглосуточный стационар'!H14</f>
        <v>2553433.5799999996</v>
      </c>
      <c r="Z14" s="176">
        <f>Y14-X14</f>
        <v>0</v>
      </c>
      <c r="AA14" s="180">
        <f>'Круглосуточный стационар'!T14</f>
        <v>138479.26</v>
      </c>
      <c r="AB14" s="180">
        <f>'Круглосуточный стационар'!X14</f>
        <v>132023.02999999997</v>
      </c>
      <c r="AC14" s="178">
        <f>AB14-AA14</f>
        <v>-6456.2300000000396</v>
      </c>
      <c r="AD14" s="175">
        <f>'Дневной стационар'!D14</f>
        <v>176069.04</v>
      </c>
      <c r="AE14" s="148">
        <f>'Дневной стационар'!L14</f>
        <v>176069.04</v>
      </c>
      <c r="AF14" s="176">
        <f>AE14-AD14</f>
        <v>0</v>
      </c>
      <c r="AG14" s="148"/>
      <c r="AH14" s="148"/>
      <c r="AI14" s="178">
        <f>AH14-AG14</f>
        <v>0</v>
      </c>
      <c r="AJ14" s="181">
        <f>C14+F14+I14+O14+R14+X14+AD14+AG14+L14</f>
        <v>2871720.92</v>
      </c>
      <c r="AK14" s="187">
        <f>D14+G14+J14+P14+S14+Y14+AE14+AH14+M14</f>
        <v>2857622.9899999998</v>
      </c>
      <c r="AL14" s="182">
        <f>AK14-AJ14</f>
        <v>-14097.930000000168</v>
      </c>
      <c r="AM14" s="215">
        <f>'[1]410001'!$W$15</f>
        <v>10862.960000000001</v>
      </c>
      <c r="AN14" s="215">
        <f>'[3]410001'!$W$15</f>
        <v>14730.460000000001</v>
      </c>
      <c r="AO14" s="216">
        <f>AN14-AM14</f>
        <v>3867.5</v>
      </c>
      <c r="AP14" s="215">
        <f>AJ14-AM14</f>
        <v>2860857.96</v>
      </c>
      <c r="AQ14" s="215">
        <f>AK14-AN14</f>
        <v>2842892.53</v>
      </c>
      <c r="AR14" s="216">
        <f>AQ14-AP14</f>
        <v>-17965.430000000168</v>
      </c>
      <c r="AS14" s="300">
        <v>1126414.6000000001</v>
      </c>
      <c r="AT14" s="356">
        <v>188656</v>
      </c>
      <c r="AU14" s="217">
        <v>1</v>
      </c>
    </row>
    <row r="15" spans="1:47" x14ac:dyDescent="0.25">
      <c r="A15" s="9">
        <f>'Скорая медицинская помощь'!A15</f>
        <v>2</v>
      </c>
      <c r="B15" s="145" t="str">
        <f>'Скорая медицинская помощь'!C15</f>
        <v>ГБУЗ ККДБ</v>
      </c>
      <c r="C15" s="175">
        <f>'Скорая медицинская помощь'!E15</f>
        <v>0</v>
      </c>
      <c r="D15" s="148">
        <f>'Скорая медицинская помощь'!I15</f>
        <v>0</v>
      </c>
      <c r="E15" s="192">
        <f t="shared" ref="E15:E73" si="1">D15-C15</f>
        <v>0</v>
      </c>
      <c r="F15" s="175">
        <f>Поликлиника!E15</f>
        <v>0</v>
      </c>
      <c r="G15" s="148">
        <f>Поликлиника!K15</f>
        <v>0</v>
      </c>
      <c r="H15" s="176">
        <f t="shared" ref="H15:H73" si="2">G15-F15</f>
        <v>0</v>
      </c>
      <c r="I15" s="177">
        <f>Поликлиника!AS15</f>
        <v>0</v>
      </c>
      <c r="J15" s="177">
        <f>Поликлиника!AW15</f>
        <v>0</v>
      </c>
      <c r="K15" s="176">
        <f t="shared" ref="K15:K73" si="3">J15-I15</f>
        <v>0</v>
      </c>
      <c r="L15" s="148">
        <f>Поликлиника!AC15</f>
        <v>9605.06</v>
      </c>
      <c r="M15" s="148">
        <f>Поликлиника!AG15</f>
        <v>12223.020000000002</v>
      </c>
      <c r="N15" s="176">
        <f t="shared" ref="N15:N73" si="4">M15-L15</f>
        <v>2617.9600000000028</v>
      </c>
      <c r="O15" s="154">
        <f>Поликлиника!BI15</f>
        <v>14782.79</v>
      </c>
      <c r="P15" s="154">
        <f>Поликлиника!BM15</f>
        <v>16353</v>
      </c>
      <c r="Q15" s="151">
        <f t="shared" ref="Q15:Q73" si="5">P15-O15</f>
        <v>1570.2099999999991</v>
      </c>
      <c r="R15" s="148">
        <f>Поликлиника!BY15</f>
        <v>28426.810000000005</v>
      </c>
      <c r="S15" s="148">
        <f>Поликлиника!CC15</f>
        <v>20211.210000000003</v>
      </c>
      <c r="T15" s="176">
        <f t="shared" ref="T15:T73" si="6">S15-R15</f>
        <v>-8215.6000000000022</v>
      </c>
      <c r="U15" s="177">
        <f>Поликлиника!CP15</f>
        <v>14582.71</v>
      </c>
      <c r="V15" s="177">
        <f>Поликлиника!CT15</f>
        <v>6367.11</v>
      </c>
      <c r="W15" s="178">
        <f t="shared" ref="W15:W73" si="7">V15-U15</f>
        <v>-8215.5999999999985</v>
      </c>
      <c r="X15" s="179">
        <f>'Круглосуточный стационар'!D15</f>
        <v>528035.43999999994</v>
      </c>
      <c r="Y15" s="180">
        <f>'Круглосуточный стационар'!H15</f>
        <v>541272.92999999993</v>
      </c>
      <c r="Z15" s="176">
        <f t="shared" ref="Z15:Z73" si="8">Y15-X15</f>
        <v>13237.489999999991</v>
      </c>
      <c r="AA15" s="180">
        <f>'Круглосуточный стационар'!T15</f>
        <v>13463.43</v>
      </c>
      <c r="AB15" s="180">
        <f>'Круглосуточный стационар'!X15</f>
        <v>12883.37</v>
      </c>
      <c r="AC15" s="178">
        <f t="shared" ref="AC15:AC73" si="9">AB15-AA15</f>
        <v>-580.05999999999949</v>
      </c>
      <c r="AD15" s="175">
        <f>'Дневной стационар'!D15</f>
        <v>85910.43</v>
      </c>
      <c r="AE15" s="148">
        <f>'Дневной стационар'!L15</f>
        <v>85910.43</v>
      </c>
      <c r="AF15" s="176">
        <f t="shared" ref="AF15:AF73" si="10">AE15-AD15</f>
        <v>0</v>
      </c>
      <c r="AG15" s="148"/>
      <c r="AH15" s="148"/>
      <c r="AI15" s="178">
        <f t="shared" ref="AI15:AI73" si="11">AH15-AG15</f>
        <v>0</v>
      </c>
      <c r="AJ15" s="181">
        <f t="shared" ref="AJ15:AJ73" si="12">C15+F15+I15+O15+R15+X15+AD15+AG15+L15</f>
        <v>666760.53</v>
      </c>
      <c r="AK15" s="187">
        <f t="shared" ref="AK15:AK73" si="13">D15+G15+J15+P15+S15+Y15+AE15+AH15+M15</f>
        <v>675970.58999999985</v>
      </c>
      <c r="AL15" s="182">
        <f t="shared" ref="AL15:AL73" si="14">AK15-AJ15</f>
        <v>9210.059999999823</v>
      </c>
      <c r="AM15" s="215">
        <f>'[1]410002'!$W$15</f>
        <v>4739.3700000000008</v>
      </c>
      <c r="AN15" s="215">
        <f>'[3]410002'!$W$15</f>
        <v>7642.01</v>
      </c>
      <c r="AO15" s="216">
        <f t="shared" ref="AO15:AO69" si="15">AN15-AM15</f>
        <v>2902.6399999999994</v>
      </c>
      <c r="AP15" s="215">
        <f t="shared" ref="AP15:AP69" si="16">AJ15-AM15</f>
        <v>662021.16</v>
      </c>
      <c r="AQ15" s="215">
        <f t="shared" ref="AQ15:AQ69" si="17">AK15-AN15</f>
        <v>668328.57999999984</v>
      </c>
      <c r="AR15" s="216">
        <f t="shared" ref="AR15:AR69" si="18">AQ15-AP15</f>
        <v>6307.4199999998091</v>
      </c>
      <c r="AS15" s="353">
        <v>140724.9</v>
      </c>
      <c r="AT15" s="357">
        <v>51434</v>
      </c>
      <c r="AU15" s="217">
        <v>1</v>
      </c>
    </row>
    <row r="16" spans="1:47" x14ac:dyDescent="0.25">
      <c r="A16" s="9">
        <f>'Скорая медицинская помощь'!A16</f>
        <v>3</v>
      </c>
      <c r="B16" s="145" t="str">
        <f>'Скорая медицинская помощь'!C16</f>
        <v>ГБУЗ ККСП</v>
      </c>
      <c r="C16" s="175">
        <f>'Скорая медицинская помощь'!E16</f>
        <v>0</v>
      </c>
      <c r="D16" s="148">
        <f>'Скорая медицинская помощь'!I16</f>
        <v>0</v>
      </c>
      <c r="E16" s="192">
        <f t="shared" si="1"/>
        <v>0</v>
      </c>
      <c r="F16" s="175">
        <f>Поликлиника!E16</f>
        <v>0</v>
      </c>
      <c r="G16" s="148">
        <f>Поликлиника!K16</f>
        <v>0</v>
      </c>
      <c r="H16" s="176">
        <f t="shared" si="2"/>
        <v>0</v>
      </c>
      <c r="I16" s="177">
        <f>Поликлиника!AS16</f>
        <v>0</v>
      </c>
      <c r="J16" s="177">
        <f>Поликлиника!AW16</f>
        <v>0</v>
      </c>
      <c r="K16" s="176">
        <f t="shared" si="3"/>
        <v>0</v>
      </c>
      <c r="L16" s="148">
        <f>Поликлиника!AC16</f>
        <v>0</v>
      </c>
      <c r="M16" s="148">
        <f>Поликлиника!AG16</f>
        <v>0</v>
      </c>
      <c r="N16" s="176">
        <f t="shared" si="4"/>
        <v>0</v>
      </c>
      <c r="O16" s="154">
        <f>Поликлиника!BI16</f>
        <v>0</v>
      </c>
      <c r="P16" s="154">
        <f>Поликлиника!BM16</f>
        <v>0</v>
      </c>
      <c r="Q16" s="151">
        <f t="shared" si="5"/>
        <v>0</v>
      </c>
      <c r="R16" s="148">
        <f>Поликлиника!BY16</f>
        <v>95689.44</v>
      </c>
      <c r="S16" s="148">
        <f>Поликлиника!CC16</f>
        <v>95689.44</v>
      </c>
      <c r="T16" s="176">
        <f t="shared" si="6"/>
        <v>0</v>
      </c>
      <c r="U16" s="177">
        <f>Поликлиника!CP16</f>
        <v>0</v>
      </c>
      <c r="V16" s="177">
        <f>Поликлиника!CT16</f>
        <v>0</v>
      </c>
      <c r="W16" s="178">
        <f t="shared" si="7"/>
        <v>0</v>
      </c>
      <c r="X16" s="179">
        <f>'Круглосуточный стационар'!D16</f>
        <v>0</v>
      </c>
      <c r="Y16" s="180">
        <f>'Круглосуточный стационар'!H16</f>
        <v>0</v>
      </c>
      <c r="Z16" s="176">
        <f t="shared" si="8"/>
        <v>0</v>
      </c>
      <c r="AA16" s="180">
        <f>'Круглосуточный стационар'!T16</f>
        <v>0</v>
      </c>
      <c r="AB16" s="180">
        <f>'Круглосуточный стационар'!X16</f>
        <v>0</v>
      </c>
      <c r="AC16" s="178">
        <f t="shared" si="9"/>
        <v>0</v>
      </c>
      <c r="AD16" s="175">
        <f>'Дневной стационар'!D16</f>
        <v>0</v>
      </c>
      <c r="AE16" s="148">
        <f>'Дневной стационар'!L16</f>
        <v>0</v>
      </c>
      <c r="AF16" s="176">
        <f t="shared" si="10"/>
        <v>0</v>
      </c>
      <c r="AG16" s="148"/>
      <c r="AH16" s="148"/>
      <c r="AI16" s="178">
        <f t="shared" si="11"/>
        <v>0</v>
      </c>
      <c r="AJ16" s="181">
        <f t="shared" si="12"/>
        <v>95689.44</v>
      </c>
      <c r="AK16" s="187">
        <f t="shared" si="13"/>
        <v>95689.44</v>
      </c>
      <c r="AL16" s="182">
        <f t="shared" si="14"/>
        <v>0</v>
      </c>
      <c r="AM16" s="215">
        <f>'[1]410003'!$W$15</f>
        <v>0</v>
      </c>
      <c r="AN16" s="215">
        <f>'[3]410003'!$W$15</f>
        <v>0</v>
      </c>
      <c r="AO16" s="216">
        <f t="shared" si="15"/>
        <v>0</v>
      </c>
      <c r="AP16" s="215">
        <f t="shared" si="16"/>
        <v>95689.44</v>
      </c>
      <c r="AQ16" s="215">
        <f t="shared" si="17"/>
        <v>95689.44</v>
      </c>
      <c r="AR16" s="216">
        <f t="shared" si="18"/>
        <v>0</v>
      </c>
      <c r="AS16" s="353">
        <v>13675</v>
      </c>
      <c r="AT16" s="357">
        <v>7151</v>
      </c>
      <c r="AU16" s="217">
        <v>1</v>
      </c>
    </row>
    <row r="17" spans="1:47" x14ac:dyDescent="0.25">
      <c r="A17" s="9">
        <f>'Скорая медицинская помощь'!A17</f>
        <v>4</v>
      </c>
      <c r="B17" s="145" t="str">
        <f>'Скорая медицинская помощь'!C17</f>
        <v>ГБУЗ КККВД</v>
      </c>
      <c r="C17" s="175">
        <f>'Скорая медицинская помощь'!E17</f>
        <v>0</v>
      </c>
      <c r="D17" s="148">
        <f>'Скорая медицинская помощь'!I17</f>
        <v>0</v>
      </c>
      <c r="E17" s="192">
        <f t="shared" si="1"/>
        <v>0</v>
      </c>
      <c r="F17" s="175">
        <f>Поликлиника!E17</f>
        <v>0</v>
      </c>
      <c r="G17" s="148">
        <f>Поликлиника!K17</f>
        <v>0</v>
      </c>
      <c r="H17" s="176">
        <f t="shared" si="2"/>
        <v>0</v>
      </c>
      <c r="I17" s="177">
        <f>Поликлиника!AS17</f>
        <v>0</v>
      </c>
      <c r="J17" s="177">
        <f>Поликлиника!AW17</f>
        <v>0</v>
      </c>
      <c r="K17" s="176">
        <f t="shared" si="3"/>
        <v>0</v>
      </c>
      <c r="L17" s="148">
        <f>Поликлиника!AC17</f>
        <v>3957.18</v>
      </c>
      <c r="M17" s="148">
        <f>Поликлиника!AG17</f>
        <v>5606.01</v>
      </c>
      <c r="N17" s="176">
        <f t="shared" si="4"/>
        <v>1648.8300000000004</v>
      </c>
      <c r="O17" s="154">
        <f>Поликлиника!BI17</f>
        <v>0</v>
      </c>
      <c r="P17" s="154">
        <f>Поликлиника!BM17</f>
        <v>0</v>
      </c>
      <c r="Q17" s="151">
        <f t="shared" si="5"/>
        <v>0</v>
      </c>
      <c r="R17" s="148">
        <f>Поликлиника!BY17</f>
        <v>67581.27</v>
      </c>
      <c r="S17" s="148">
        <f>Поликлиника!CC17</f>
        <v>67853.87000000001</v>
      </c>
      <c r="T17" s="176">
        <f t="shared" si="6"/>
        <v>272.60000000000582</v>
      </c>
      <c r="U17" s="177">
        <f>Поликлиника!CP17</f>
        <v>0</v>
      </c>
      <c r="V17" s="177">
        <f>Поликлиника!CT17</f>
        <v>272.60000000000002</v>
      </c>
      <c r="W17" s="178">
        <f t="shared" si="7"/>
        <v>272.60000000000002</v>
      </c>
      <c r="X17" s="179">
        <f>'Круглосуточный стационар'!D17</f>
        <v>95720.320000000007</v>
      </c>
      <c r="Y17" s="180">
        <f>'Круглосуточный стационар'!H17</f>
        <v>95720.320000000007</v>
      </c>
      <c r="Z17" s="176">
        <f t="shared" si="8"/>
        <v>0</v>
      </c>
      <c r="AA17" s="180">
        <f>'Круглосуточный стационар'!T17</f>
        <v>0</v>
      </c>
      <c r="AB17" s="180">
        <f>'Круглосуточный стационар'!X17</f>
        <v>0</v>
      </c>
      <c r="AC17" s="178">
        <f t="shared" si="9"/>
        <v>0</v>
      </c>
      <c r="AD17" s="175">
        <f>'Дневной стационар'!D17</f>
        <v>45599.15</v>
      </c>
      <c r="AE17" s="148">
        <f>'Дневной стационар'!L17</f>
        <v>45599.15</v>
      </c>
      <c r="AF17" s="176">
        <f t="shared" si="10"/>
        <v>0</v>
      </c>
      <c r="AG17" s="148"/>
      <c r="AH17" s="148"/>
      <c r="AI17" s="178">
        <f t="shared" si="11"/>
        <v>0</v>
      </c>
      <c r="AJ17" s="181">
        <f t="shared" si="12"/>
        <v>212857.92</v>
      </c>
      <c r="AK17" s="187">
        <f t="shared" si="13"/>
        <v>214779.35</v>
      </c>
      <c r="AL17" s="182">
        <f t="shared" si="14"/>
        <v>1921.429999999993</v>
      </c>
      <c r="AM17" s="215">
        <f>'[1]410004'!$W$15</f>
        <v>2436.1800000000003</v>
      </c>
      <c r="AN17" s="215">
        <f>'[3]410004'!$W$15</f>
        <v>3892.0600000000004</v>
      </c>
      <c r="AO17" s="216">
        <f t="shared" si="15"/>
        <v>1455.88</v>
      </c>
      <c r="AP17" s="215">
        <f t="shared" si="16"/>
        <v>210421.74000000002</v>
      </c>
      <c r="AQ17" s="215">
        <f t="shared" si="17"/>
        <v>210887.29</v>
      </c>
      <c r="AR17" s="216">
        <f t="shared" si="18"/>
        <v>465.54999999998836</v>
      </c>
      <c r="AS17" s="353">
        <v>90594.3</v>
      </c>
      <c r="AT17" s="357">
        <v>16039</v>
      </c>
      <c r="AU17" s="217">
        <v>1</v>
      </c>
    </row>
    <row r="18" spans="1:47" x14ac:dyDescent="0.25">
      <c r="A18" s="9">
        <f>'Скорая медицинская помощь'!A18</f>
        <v>5</v>
      </c>
      <c r="B18" s="145" t="str">
        <f>'Скорая медицинская помощь'!C18</f>
        <v>ГБУЗ КККД</v>
      </c>
      <c r="C18" s="175">
        <f>'Скорая медицинская помощь'!E18</f>
        <v>0</v>
      </c>
      <c r="D18" s="148">
        <f>'Скорая медицинская помощь'!I18</f>
        <v>0</v>
      </c>
      <c r="E18" s="192">
        <f t="shared" si="1"/>
        <v>0</v>
      </c>
      <c r="F18" s="175">
        <f>Поликлиника!E18</f>
        <v>39080.869999999995</v>
      </c>
      <c r="G18" s="148">
        <f>Поликлиника!K18</f>
        <v>41376.46</v>
      </c>
      <c r="H18" s="176">
        <f t="shared" si="2"/>
        <v>2295.5900000000038</v>
      </c>
      <c r="I18" s="177">
        <f>Поликлиника!AS18</f>
        <v>64624.75</v>
      </c>
      <c r="J18" s="177">
        <f>Поликлиника!AW18</f>
        <v>67143.28</v>
      </c>
      <c r="K18" s="176">
        <f t="shared" si="3"/>
        <v>2518.5299999999988</v>
      </c>
      <c r="L18" s="148">
        <f>Поликлиника!AC18</f>
        <v>43034.429999999993</v>
      </c>
      <c r="M18" s="148">
        <f>Поликлиника!AG18</f>
        <v>50289.859999999993</v>
      </c>
      <c r="N18" s="176">
        <f t="shared" si="4"/>
        <v>7255.43</v>
      </c>
      <c r="O18" s="154">
        <f>Поликлиника!BI18</f>
        <v>4703.8099999999995</v>
      </c>
      <c r="P18" s="154">
        <f>Поликлиника!BM18</f>
        <v>5809.48</v>
      </c>
      <c r="Q18" s="151">
        <f t="shared" si="5"/>
        <v>1105.67</v>
      </c>
      <c r="R18" s="148">
        <f>Поликлиника!BY18</f>
        <v>80913.51999999999</v>
      </c>
      <c r="S18" s="148">
        <f>Поликлиника!CC18</f>
        <v>81636.51999999999</v>
      </c>
      <c r="T18" s="176">
        <f t="shared" si="6"/>
        <v>723</v>
      </c>
      <c r="U18" s="177">
        <f>Поликлиника!CP18</f>
        <v>7266.99</v>
      </c>
      <c r="V18" s="177">
        <f>Поликлиника!CT18</f>
        <v>7989.99</v>
      </c>
      <c r="W18" s="178">
        <f t="shared" si="7"/>
        <v>723</v>
      </c>
      <c r="X18" s="179">
        <f>'Круглосуточный стационар'!D18</f>
        <v>0</v>
      </c>
      <c r="Y18" s="180">
        <f>'Круглосуточный стационар'!H18</f>
        <v>0</v>
      </c>
      <c r="Z18" s="176">
        <f t="shared" si="8"/>
        <v>0</v>
      </c>
      <c r="AA18" s="180">
        <f>'Круглосуточный стационар'!T18</f>
        <v>0</v>
      </c>
      <c r="AB18" s="180">
        <f>'Круглосуточный стационар'!X18</f>
        <v>0</v>
      </c>
      <c r="AC18" s="178">
        <f t="shared" si="9"/>
        <v>0</v>
      </c>
      <c r="AD18" s="175">
        <f>'Дневной стационар'!D18</f>
        <v>44290.29</v>
      </c>
      <c r="AE18" s="148">
        <f>'Дневной стационар'!L18</f>
        <v>46582.87</v>
      </c>
      <c r="AF18" s="176">
        <f t="shared" si="10"/>
        <v>2292.5800000000017</v>
      </c>
      <c r="AG18" s="148"/>
      <c r="AH18" s="148"/>
      <c r="AI18" s="178">
        <f t="shared" si="11"/>
        <v>0</v>
      </c>
      <c r="AJ18" s="181">
        <f t="shared" si="12"/>
        <v>276647.67</v>
      </c>
      <c r="AK18" s="187">
        <f t="shared" si="13"/>
        <v>292838.46999999997</v>
      </c>
      <c r="AL18" s="182">
        <f t="shared" si="14"/>
        <v>16190.799999999988</v>
      </c>
      <c r="AM18" s="215">
        <f>'[1]410005'!$W$15</f>
        <v>6615.5</v>
      </c>
      <c r="AN18" s="215">
        <f>'[3]410005'!$W$15</f>
        <v>8624.4399999999987</v>
      </c>
      <c r="AO18" s="216">
        <f t="shared" si="15"/>
        <v>2008.9399999999987</v>
      </c>
      <c r="AP18" s="215">
        <f t="shared" si="16"/>
        <v>270032.17</v>
      </c>
      <c r="AQ18" s="215">
        <f t="shared" si="17"/>
        <v>284214.02999999997</v>
      </c>
      <c r="AR18" s="216">
        <f t="shared" si="18"/>
        <v>14181.859999999986</v>
      </c>
      <c r="AS18" s="353">
        <v>29656.2</v>
      </c>
      <c r="AT18" s="357">
        <v>21239</v>
      </c>
      <c r="AU18" s="217">
        <v>1</v>
      </c>
    </row>
    <row r="19" spans="1:47" x14ac:dyDescent="0.25">
      <c r="A19" s="9">
        <f>'Скорая медицинская помощь'!A19</f>
        <v>6</v>
      </c>
      <c r="B19" s="145" t="str">
        <f>'Скорая медицинская помощь'!C19</f>
        <v>ГБУЗ ККОД</v>
      </c>
      <c r="C19" s="175">
        <f>'Скорая медицинская помощь'!E19</f>
        <v>0</v>
      </c>
      <c r="D19" s="148">
        <f>'Скорая медицинская помощь'!I19</f>
        <v>0</v>
      </c>
      <c r="E19" s="192">
        <f t="shared" si="1"/>
        <v>0</v>
      </c>
      <c r="F19" s="175">
        <f>Поликлиника!E19</f>
        <v>0</v>
      </c>
      <c r="G19" s="148">
        <f>Поликлиника!K19</f>
        <v>0</v>
      </c>
      <c r="H19" s="176">
        <f t="shared" si="2"/>
        <v>0</v>
      </c>
      <c r="I19" s="177">
        <f>Поликлиника!AS19</f>
        <v>151034.72999999998</v>
      </c>
      <c r="J19" s="177">
        <f>Поликлиника!AW19</f>
        <v>70681.310000000012</v>
      </c>
      <c r="K19" s="176">
        <f t="shared" si="3"/>
        <v>-80353.419999999969</v>
      </c>
      <c r="L19" s="148">
        <f>Поликлиника!AC19</f>
        <v>27381.760000000002</v>
      </c>
      <c r="M19" s="148">
        <f>Поликлиника!AG19</f>
        <v>31001.260000000002</v>
      </c>
      <c r="N19" s="176">
        <f t="shared" si="4"/>
        <v>3619.5</v>
      </c>
      <c r="O19" s="154">
        <f>Поликлиника!BI19</f>
        <v>0</v>
      </c>
      <c r="P19" s="154">
        <f>Поликлиника!BM19</f>
        <v>0</v>
      </c>
      <c r="Q19" s="151">
        <f t="shared" si="5"/>
        <v>0</v>
      </c>
      <c r="R19" s="148">
        <f>Поликлиника!BY19</f>
        <v>302433.84000000003</v>
      </c>
      <c r="S19" s="148">
        <f>Поликлиника!CC19</f>
        <v>340944.42000000004</v>
      </c>
      <c r="T19" s="176">
        <f t="shared" si="6"/>
        <v>38510.580000000016</v>
      </c>
      <c r="U19" s="177">
        <f>Поликлиника!CP19</f>
        <v>212287.2</v>
      </c>
      <c r="V19" s="177">
        <f>Поликлиника!CT19</f>
        <v>262491.26</v>
      </c>
      <c r="W19" s="178">
        <f t="shared" si="7"/>
        <v>50204.06</v>
      </c>
      <c r="X19" s="179">
        <f>'Круглосуточный стационар'!D19</f>
        <v>838236.48</v>
      </c>
      <c r="Y19" s="180">
        <f>'Круглосуточный стационар'!H19</f>
        <v>838236.48</v>
      </c>
      <c r="Z19" s="176">
        <f t="shared" si="8"/>
        <v>0</v>
      </c>
      <c r="AA19" s="180">
        <f>'Круглосуточный стационар'!T19</f>
        <v>48757.96</v>
      </c>
      <c r="AB19" s="180">
        <f>'Круглосуточный стационар'!X19</f>
        <v>53612.26</v>
      </c>
      <c r="AC19" s="178">
        <f t="shared" si="9"/>
        <v>4854.3000000000029</v>
      </c>
      <c r="AD19" s="175">
        <f>'Дневной стационар'!D19</f>
        <v>732665.27000000014</v>
      </c>
      <c r="AE19" s="148">
        <f>'Дневной стационар'!L19</f>
        <v>732665.27000000014</v>
      </c>
      <c r="AF19" s="176">
        <f t="shared" si="10"/>
        <v>0</v>
      </c>
      <c r="AG19" s="148"/>
      <c r="AH19" s="148"/>
      <c r="AI19" s="178">
        <f t="shared" si="11"/>
        <v>0</v>
      </c>
      <c r="AJ19" s="181">
        <f t="shared" si="12"/>
        <v>2051752.0800000003</v>
      </c>
      <c r="AK19" s="187">
        <f t="shared" si="13"/>
        <v>2013528.74</v>
      </c>
      <c r="AL19" s="182">
        <f t="shared" si="14"/>
        <v>-38223.340000000317</v>
      </c>
      <c r="AM19" s="215">
        <f>'[1]410006'!$W$15</f>
        <v>6742.6699999999992</v>
      </c>
      <c r="AN19" s="215">
        <f>'[3]410006'!$W$15</f>
        <v>6742.6699999999992</v>
      </c>
      <c r="AO19" s="216">
        <f t="shared" si="15"/>
        <v>0</v>
      </c>
      <c r="AP19" s="215">
        <f t="shared" si="16"/>
        <v>2045009.4100000004</v>
      </c>
      <c r="AQ19" s="215">
        <f t="shared" si="17"/>
        <v>2006786.07</v>
      </c>
      <c r="AR19" s="216">
        <f t="shared" si="18"/>
        <v>-38223.340000000317</v>
      </c>
      <c r="AS19" s="353">
        <v>280968</v>
      </c>
      <c r="AT19" s="357">
        <v>146324</v>
      </c>
      <c r="AU19" s="217">
        <v>1</v>
      </c>
    </row>
    <row r="20" spans="1:47" x14ac:dyDescent="0.25">
      <c r="A20" s="9">
        <f>'Скорая медицинская помощь'!A20</f>
        <v>7</v>
      </c>
      <c r="B20" s="145" t="str">
        <f>'Скорая медицинская помощь'!C20</f>
        <v>ГБУЗ КОБ</v>
      </c>
      <c r="C20" s="175">
        <f>'Скорая медицинская помощь'!E20</f>
        <v>16057.26</v>
      </c>
      <c r="D20" s="148">
        <f>'Скорая медицинская помощь'!I20</f>
        <v>16057.26</v>
      </c>
      <c r="E20" s="192">
        <f t="shared" si="1"/>
        <v>0</v>
      </c>
      <c r="F20" s="175">
        <f>Поликлиника!E20</f>
        <v>20345.53</v>
      </c>
      <c r="G20" s="148">
        <f>Поликлиника!K20</f>
        <v>20345.53</v>
      </c>
      <c r="H20" s="176">
        <f t="shared" si="2"/>
        <v>0</v>
      </c>
      <c r="I20" s="177">
        <f>Поликлиника!AS20</f>
        <v>4994.92</v>
      </c>
      <c r="J20" s="177">
        <f>Поликлиника!AW20</f>
        <v>4994.92</v>
      </c>
      <c r="K20" s="176">
        <f t="shared" si="3"/>
        <v>0</v>
      </c>
      <c r="L20" s="148">
        <f>Поликлиника!AC20</f>
        <v>11656.890000000001</v>
      </c>
      <c r="M20" s="148">
        <f>Поликлиника!AG20</f>
        <v>13696.65</v>
      </c>
      <c r="N20" s="176">
        <f t="shared" si="4"/>
        <v>2039.7599999999984</v>
      </c>
      <c r="O20" s="154">
        <f>Поликлиника!BI20</f>
        <v>3324.9700000000003</v>
      </c>
      <c r="P20" s="154">
        <f>Поликлиника!BM20</f>
        <v>3324.9700000000003</v>
      </c>
      <c r="Q20" s="151">
        <f t="shared" si="5"/>
        <v>0</v>
      </c>
      <c r="R20" s="148">
        <f>Поликлиника!BY20</f>
        <v>161150.47999999998</v>
      </c>
      <c r="S20" s="148">
        <f>Поликлиника!CC20</f>
        <v>161150.47999999998</v>
      </c>
      <c r="T20" s="176">
        <f t="shared" si="6"/>
        <v>0</v>
      </c>
      <c r="U20" s="177">
        <f>Поликлиника!CP20</f>
        <v>0</v>
      </c>
      <c r="V20" s="177">
        <f>Поликлиника!CT20</f>
        <v>0</v>
      </c>
      <c r="W20" s="178">
        <f t="shared" si="7"/>
        <v>0</v>
      </c>
      <c r="X20" s="179">
        <f>'Круглосуточный стационар'!D20</f>
        <v>80906.990000000005</v>
      </c>
      <c r="Y20" s="180">
        <f>'Круглосуточный стационар'!H20</f>
        <v>80906.990000000005</v>
      </c>
      <c r="Z20" s="176">
        <f t="shared" si="8"/>
        <v>0</v>
      </c>
      <c r="AA20" s="180">
        <f>'Круглосуточный стационар'!T20</f>
        <v>0</v>
      </c>
      <c r="AB20" s="180">
        <f>'Круглосуточный стационар'!X20</f>
        <v>0</v>
      </c>
      <c r="AC20" s="178">
        <f t="shared" si="9"/>
        <v>0</v>
      </c>
      <c r="AD20" s="175">
        <f>'Дневной стационар'!D20</f>
        <v>16025.169999999998</v>
      </c>
      <c r="AE20" s="148">
        <f>'Дневной стационар'!L20</f>
        <v>16025.169999999998</v>
      </c>
      <c r="AF20" s="176">
        <f t="shared" si="10"/>
        <v>0</v>
      </c>
      <c r="AG20" s="148"/>
      <c r="AH20" s="148"/>
      <c r="AI20" s="178">
        <f t="shared" si="11"/>
        <v>0</v>
      </c>
      <c r="AJ20" s="181">
        <f t="shared" si="12"/>
        <v>314462.20999999996</v>
      </c>
      <c r="AK20" s="187">
        <f t="shared" si="13"/>
        <v>316501.96999999997</v>
      </c>
      <c r="AL20" s="182">
        <f t="shared" si="14"/>
        <v>2039.7600000000093</v>
      </c>
      <c r="AM20" s="215">
        <f>'[1]410007'!$W$15</f>
        <v>6329.6699999999992</v>
      </c>
      <c r="AN20" s="215">
        <f>'[3]410007'!$W$15</f>
        <v>5932.6299999999992</v>
      </c>
      <c r="AO20" s="216">
        <f t="shared" si="15"/>
        <v>-397.03999999999996</v>
      </c>
      <c r="AP20" s="215">
        <f t="shared" si="16"/>
        <v>308132.53999999998</v>
      </c>
      <c r="AQ20" s="215">
        <f t="shared" si="17"/>
        <v>310569.33999999997</v>
      </c>
      <c r="AR20" s="216">
        <f t="shared" si="18"/>
        <v>2436.7999999999884</v>
      </c>
      <c r="AS20" s="353">
        <v>52173.2</v>
      </c>
      <c r="AT20" s="357">
        <v>24394</v>
      </c>
      <c r="AU20" s="217">
        <v>1</v>
      </c>
    </row>
    <row r="21" spans="1:47" x14ac:dyDescent="0.25">
      <c r="A21" s="9">
        <f>'Скорая медицинская помощь'!A21</f>
        <v>8</v>
      </c>
      <c r="B21" s="145" t="str">
        <f>'Скорая медицинская помощь'!C21</f>
        <v>ГБУЗ КК "П-К ГОРОДСКАЯ БОЛЬНИЦА № 1"</v>
      </c>
      <c r="C21" s="175">
        <f>'Скорая медицинская помощь'!E21</f>
        <v>0</v>
      </c>
      <c r="D21" s="148">
        <f>'Скорая медицинская помощь'!I21</f>
        <v>0</v>
      </c>
      <c r="E21" s="192">
        <f t="shared" si="1"/>
        <v>0</v>
      </c>
      <c r="F21" s="175">
        <f>Поликлиника!E21</f>
        <v>88618.42</v>
      </c>
      <c r="G21" s="148">
        <f>Поликлиника!K21</f>
        <v>93258.97</v>
      </c>
      <c r="H21" s="176">
        <f t="shared" si="2"/>
        <v>4640.5500000000029</v>
      </c>
      <c r="I21" s="177">
        <f>Поликлиника!AS21</f>
        <v>44326.51</v>
      </c>
      <c r="J21" s="177">
        <f>Поликлиника!AW21</f>
        <v>45910.48</v>
      </c>
      <c r="K21" s="176">
        <f t="shared" si="3"/>
        <v>1583.9700000000012</v>
      </c>
      <c r="L21" s="148">
        <f>Поликлиника!AC21</f>
        <v>45952.939999999995</v>
      </c>
      <c r="M21" s="148">
        <f>Поликлиника!AG21</f>
        <v>47990.979999999989</v>
      </c>
      <c r="N21" s="176">
        <f t="shared" si="4"/>
        <v>2038.0399999999936</v>
      </c>
      <c r="O21" s="154">
        <f>Поликлиника!BI21</f>
        <v>14336.15</v>
      </c>
      <c r="P21" s="154">
        <f>Поликлиника!BM21</f>
        <v>14336.15</v>
      </c>
      <c r="Q21" s="151">
        <f t="shared" si="5"/>
        <v>0</v>
      </c>
      <c r="R21" s="148">
        <f>Поликлиника!BY21</f>
        <v>175673.46999999997</v>
      </c>
      <c r="S21" s="148">
        <f>Поликлиника!CC21</f>
        <v>173047.15</v>
      </c>
      <c r="T21" s="176">
        <f t="shared" si="6"/>
        <v>-2626.3199999999779</v>
      </c>
      <c r="U21" s="177">
        <f>Поликлиника!CP21</f>
        <v>4575.83</v>
      </c>
      <c r="V21" s="177">
        <f>Поликлиника!CT21</f>
        <v>1949.5099999999998</v>
      </c>
      <c r="W21" s="178">
        <f t="shared" si="7"/>
        <v>-2626.32</v>
      </c>
      <c r="X21" s="179">
        <f>'Круглосуточный стационар'!D21</f>
        <v>321835.93</v>
      </c>
      <c r="Y21" s="180">
        <f>'Круглосуточный стационар'!H21</f>
        <v>321835.93</v>
      </c>
      <c r="Z21" s="176">
        <f t="shared" si="8"/>
        <v>0</v>
      </c>
      <c r="AA21" s="180">
        <f>'Круглосуточный стационар'!T21</f>
        <v>0</v>
      </c>
      <c r="AB21" s="180">
        <f>'Круглосуточный стационар'!X21</f>
        <v>0</v>
      </c>
      <c r="AC21" s="178">
        <f t="shared" si="9"/>
        <v>0</v>
      </c>
      <c r="AD21" s="175">
        <f>'Дневной стационар'!D21</f>
        <v>14858.689999999999</v>
      </c>
      <c r="AE21" s="148">
        <f>'Дневной стационар'!L21</f>
        <v>14858.689999999999</v>
      </c>
      <c r="AF21" s="176">
        <f t="shared" si="10"/>
        <v>0</v>
      </c>
      <c r="AG21" s="148"/>
      <c r="AH21" s="148"/>
      <c r="AI21" s="178">
        <f t="shared" si="11"/>
        <v>0</v>
      </c>
      <c r="AJ21" s="181">
        <f t="shared" si="12"/>
        <v>705602.10999999987</v>
      </c>
      <c r="AK21" s="187">
        <f t="shared" si="13"/>
        <v>711238.34999999986</v>
      </c>
      <c r="AL21" s="182">
        <f t="shared" si="14"/>
        <v>5636.2399999999907</v>
      </c>
      <c r="AM21" s="215">
        <f>'[1]410008'!$W$15</f>
        <v>34045.53</v>
      </c>
      <c r="AN21" s="215">
        <f>'[3]410008'!$W$15</f>
        <v>41648.06</v>
      </c>
      <c r="AO21" s="216">
        <f t="shared" si="15"/>
        <v>7602.5299999999988</v>
      </c>
      <c r="AP21" s="215">
        <f t="shared" si="16"/>
        <v>671556.57999999984</v>
      </c>
      <c r="AQ21" s="215">
        <f t="shared" si="17"/>
        <v>669590.2899999998</v>
      </c>
      <c r="AR21" s="216">
        <f t="shared" si="18"/>
        <v>-1966.2900000000373</v>
      </c>
      <c r="AS21" s="353">
        <v>370767.3</v>
      </c>
      <c r="AT21" s="357">
        <v>57055</v>
      </c>
      <c r="AU21" s="217">
        <v>1</v>
      </c>
    </row>
    <row r="22" spans="1:47" x14ac:dyDescent="0.25">
      <c r="A22" s="9">
        <f>'Скорая медицинская помощь'!A22</f>
        <v>9</v>
      </c>
      <c r="B22" s="145" t="str">
        <f>'Скорая медицинская помощь'!C22</f>
        <v>ГБУЗ КК "П-К ГОРОДСКАЯ БОЛЬНИЦА № 2"</v>
      </c>
      <c r="C22" s="175">
        <f>'Скорая медицинская помощь'!E22</f>
        <v>0</v>
      </c>
      <c r="D22" s="148">
        <f>'Скорая медицинская помощь'!I22</f>
        <v>0</v>
      </c>
      <c r="E22" s="192">
        <f t="shared" si="1"/>
        <v>0</v>
      </c>
      <c r="F22" s="175">
        <f>Поликлиника!E22</f>
        <v>147328.19</v>
      </c>
      <c r="G22" s="148">
        <f>Поликлиника!K22</f>
        <v>153056.91999999998</v>
      </c>
      <c r="H22" s="176">
        <f t="shared" si="2"/>
        <v>5728.7299999999814</v>
      </c>
      <c r="I22" s="177">
        <f>Поликлиника!AS22</f>
        <v>43602.170000000006</v>
      </c>
      <c r="J22" s="177">
        <f>Поликлиника!AW22</f>
        <v>45657.55</v>
      </c>
      <c r="K22" s="176">
        <f t="shared" si="3"/>
        <v>2055.3799999999974</v>
      </c>
      <c r="L22" s="148">
        <f>Поликлиника!AC22</f>
        <v>63155.62</v>
      </c>
      <c r="M22" s="148">
        <f>Поликлиника!AG22</f>
        <v>65786.689999999988</v>
      </c>
      <c r="N22" s="176">
        <f t="shared" si="4"/>
        <v>2631.0699999999852</v>
      </c>
      <c r="O22" s="154">
        <f>Поликлиника!BI22</f>
        <v>7027.5300000000007</v>
      </c>
      <c r="P22" s="154">
        <f>Поликлиника!BM22</f>
        <v>8309.61</v>
      </c>
      <c r="Q22" s="151">
        <f t="shared" si="5"/>
        <v>1282.08</v>
      </c>
      <c r="R22" s="148">
        <f>Поликлиника!BY22</f>
        <v>187393.59</v>
      </c>
      <c r="S22" s="148">
        <f>Поликлиника!CC22</f>
        <v>192591.40999999997</v>
      </c>
      <c r="T22" s="176">
        <f t="shared" si="6"/>
        <v>5197.8199999999779</v>
      </c>
      <c r="U22" s="177">
        <f>Поликлиника!CP22</f>
        <v>18266.62</v>
      </c>
      <c r="V22" s="177">
        <f>Поликлиника!CT22</f>
        <v>21582.65</v>
      </c>
      <c r="W22" s="178">
        <f t="shared" si="7"/>
        <v>3316.0300000000025</v>
      </c>
      <c r="X22" s="179">
        <f>'Круглосуточный стационар'!D22</f>
        <v>848269.52</v>
      </c>
      <c r="Y22" s="180">
        <f>'Круглосуточный стационар'!H22</f>
        <v>848269.52</v>
      </c>
      <c r="Z22" s="176">
        <f t="shared" si="8"/>
        <v>0</v>
      </c>
      <c r="AA22" s="180">
        <f>'Круглосуточный стационар'!T22</f>
        <v>0</v>
      </c>
      <c r="AB22" s="180">
        <f>'Круглосуточный стационар'!X22</f>
        <v>6637.55</v>
      </c>
      <c r="AC22" s="178">
        <f t="shared" si="9"/>
        <v>6637.55</v>
      </c>
      <c r="AD22" s="175">
        <f>'Дневной стационар'!D22</f>
        <v>30369.79</v>
      </c>
      <c r="AE22" s="148">
        <f>'Дневной стационар'!L22</f>
        <v>19791.29</v>
      </c>
      <c r="AF22" s="176">
        <f t="shared" si="10"/>
        <v>-10578.5</v>
      </c>
      <c r="AG22" s="148"/>
      <c r="AH22" s="148"/>
      <c r="AI22" s="178">
        <f t="shared" si="11"/>
        <v>0</v>
      </c>
      <c r="AJ22" s="181">
        <f t="shared" si="12"/>
        <v>1327146.4100000001</v>
      </c>
      <c r="AK22" s="187">
        <f t="shared" si="13"/>
        <v>1333462.99</v>
      </c>
      <c r="AL22" s="182">
        <f t="shared" si="14"/>
        <v>6316.5799999998417</v>
      </c>
      <c r="AM22" s="215">
        <f>'[1]410009'!$W$15</f>
        <v>83446.61</v>
      </c>
      <c r="AN22" s="215">
        <f>'[3]410009'!$W$15</f>
        <v>86234.079999999987</v>
      </c>
      <c r="AO22" s="216">
        <f>AN22-AM22+9.7</f>
        <v>2797.1699999999864</v>
      </c>
      <c r="AP22" s="215">
        <f t="shared" si="16"/>
        <v>1243699.8</v>
      </c>
      <c r="AQ22" s="215">
        <f t="shared" si="17"/>
        <v>1247228.9099999999</v>
      </c>
      <c r="AR22" s="216">
        <f>AQ22-AP22</f>
        <v>3529.1099999998696</v>
      </c>
      <c r="AS22" s="353">
        <v>249524.4</v>
      </c>
      <c r="AT22" s="357">
        <v>91828</v>
      </c>
      <c r="AU22" s="217">
        <v>1</v>
      </c>
    </row>
    <row r="23" spans="1:47" x14ac:dyDescent="0.25">
      <c r="A23" s="9">
        <f>'Скорая медицинская помощь'!A23</f>
        <v>10</v>
      </c>
      <c r="B23" s="145" t="str">
        <f>'Скорая медицинская помощь'!C23</f>
        <v>ГБУЗ КК "П-К ГОРОДСКАЯ ГЕРИАТРИЧЕСКАЯ БОЛЬНИЦА"</v>
      </c>
      <c r="C23" s="175">
        <f>'Скорая медицинская помощь'!E23</f>
        <v>0</v>
      </c>
      <c r="D23" s="148">
        <f>'Скорая медицинская помощь'!I23</f>
        <v>0</v>
      </c>
      <c r="E23" s="192">
        <f t="shared" si="1"/>
        <v>0</v>
      </c>
      <c r="F23" s="175">
        <f>Поликлиника!E23</f>
        <v>0</v>
      </c>
      <c r="G23" s="148">
        <f>Поликлиника!K23</f>
        <v>0</v>
      </c>
      <c r="H23" s="176">
        <f t="shared" si="2"/>
        <v>0</v>
      </c>
      <c r="I23" s="177">
        <f>Поликлиника!AS23</f>
        <v>0</v>
      </c>
      <c r="J23" s="177">
        <f>Поликлиника!AW23</f>
        <v>0</v>
      </c>
      <c r="K23" s="176">
        <f t="shared" si="3"/>
        <v>0</v>
      </c>
      <c r="L23" s="148">
        <f>Поликлиника!AC23</f>
        <v>0</v>
      </c>
      <c r="M23" s="148">
        <f>Поликлиника!AG23</f>
        <v>0</v>
      </c>
      <c r="N23" s="176">
        <f t="shared" si="4"/>
        <v>0</v>
      </c>
      <c r="O23" s="154">
        <f>Поликлиника!BI23</f>
        <v>0</v>
      </c>
      <c r="P23" s="154">
        <f>Поликлиника!BM23</f>
        <v>0</v>
      </c>
      <c r="Q23" s="151">
        <f t="shared" si="5"/>
        <v>0</v>
      </c>
      <c r="R23" s="148">
        <f>Поликлиника!BY23</f>
        <v>0</v>
      </c>
      <c r="S23" s="148">
        <f>Поликлиника!CC23</f>
        <v>0</v>
      </c>
      <c r="T23" s="176">
        <f t="shared" si="6"/>
        <v>0</v>
      </c>
      <c r="U23" s="177">
        <f>Поликлиника!CP23</f>
        <v>0</v>
      </c>
      <c r="V23" s="177">
        <f>Поликлиника!CT23</f>
        <v>0</v>
      </c>
      <c r="W23" s="178">
        <f t="shared" si="7"/>
        <v>0</v>
      </c>
      <c r="X23" s="179">
        <f>'Круглосуточный стационар'!D23</f>
        <v>144799.1</v>
      </c>
      <c r="Y23" s="180">
        <f>'Круглосуточный стационар'!H23</f>
        <v>144799.1</v>
      </c>
      <c r="Z23" s="176">
        <f t="shared" si="8"/>
        <v>0</v>
      </c>
      <c r="AA23" s="180">
        <f>'Круглосуточный стационар'!T23</f>
        <v>0</v>
      </c>
      <c r="AB23" s="180">
        <f>'Круглосуточный стационар'!X23</f>
        <v>0</v>
      </c>
      <c r="AC23" s="178">
        <f t="shared" si="9"/>
        <v>0</v>
      </c>
      <c r="AD23" s="175">
        <f>'Дневной стационар'!D23</f>
        <v>0</v>
      </c>
      <c r="AE23" s="148">
        <f>'Дневной стационар'!L23</f>
        <v>0</v>
      </c>
      <c r="AF23" s="176">
        <f t="shared" si="10"/>
        <v>0</v>
      </c>
      <c r="AG23" s="148"/>
      <c r="AH23" s="148"/>
      <c r="AI23" s="178">
        <f t="shared" si="11"/>
        <v>0</v>
      </c>
      <c r="AJ23" s="181">
        <f t="shared" si="12"/>
        <v>144799.1</v>
      </c>
      <c r="AK23" s="187">
        <f t="shared" si="13"/>
        <v>144799.1</v>
      </c>
      <c r="AL23" s="182">
        <f t="shared" si="14"/>
        <v>0</v>
      </c>
      <c r="AM23" s="215">
        <f>'[1]410010'!$W$15</f>
        <v>3190.1800000000007</v>
      </c>
      <c r="AN23" s="215">
        <f>'[3]410010'!$W$15</f>
        <v>3550.2200000000007</v>
      </c>
      <c r="AO23" s="216">
        <f t="shared" si="15"/>
        <v>360.03999999999996</v>
      </c>
      <c r="AP23" s="215">
        <f t="shared" si="16"/>
        <v>141608.92000000001</v>
      </c>
      <c r="AQ23" s="215">
        <f t="shared" si="17"/>
        <v>141248.88</v>
      </c>
      <c r="AR23" s="216">
        <f t="shared" si="18"/>
        <v>-360.04000000000815</v>
      </c>
      <c r="AS23" s="353">
        <v>46010.400000000001</v>
      </c>
      <c r="AT23" s="357">
        <v>10532</v>
      </c>
      <c r="AU23" s="217">
        <v>1</v>
      </c>
    </row>
    <row r="24" spans="1:47" x14ac:dyDescent="0.25">
      <c r="A24" s="9">
        <f>'Скорая медицинская помощь'!A24</f>
        <v>11</v>
      </c>
      <c r="B24" s="145" t="str">
        <f>'Скорая медицинская помощь'!C24</f>
        <v>ГБУЗ КК "П--К ГОРОДСКАЯ ПОЛИКЛИНИКА № 1"</v>
      </c>
      <c r="C24" s="175">
        <f>'Скорая медицинская помощь'!E24</f>
        <v>0</v>
      </c>
      <c r="D24" s="148">
        <f>'Скорая медицинская помощь'!I24</f>
        <v>0</v>
      </c>
      <c r="E24" s="192">
        <f t="shared" si="1"/>
        <v>0</v>
      </c>
      <c r="F24" s="175">
        <f>Поликлиника!E24</f>
        <v>208873.51</v>
      </c>
      <c r="G24" s="148">
        <f>Поликлиника!K24</f>
        <v>215778.73</v>
      </c>
      <c r="H24" s="176">
        <f t="shared" si="2"/>
        <v>6905.2200000000012</v>
      </c>
      <c r="I24" s="177">
        <f>Поликлиника!AS24</f>
        <v>77128.840000000011</v>
      </c>
      <c r="J24" s="177">
        <f>Поликлиника!AW24</f>
        <v>80445.600000000006</v>
      </c>
      <c r="K24" s="176">
        <f t="shared" si="3"/>
        <v>3316.7599999999948</v>
      </c>
      <c r="L24" s="148">
        <f>Поликлиника!AC24</f>
        <v>93463.686100000006</v>
      </c>
      <c r="M24" s="148">
        <f>Поликлиника!AG24</f>
        <v>93463.686100000006</v>
      </c>
      <c r="N24" s="176">
        <f t="shared" si="4"/>
        <v>0</v>
      </c>
      <c r="O24" s="154">
        <f>Поликлиника!BI24</f>
        <v>73260.800000000003</v>
      </c>
      <c r="P24" s="154">
        <f>Поликлиника!BM24</f>
        <v>73260.800000000003</v>
      </c>
      <c r="Q24" s="151">
        <f t="shared" si="5"/>
        <v>0</v>
      </c>
      <c r="R24" s="148">
        <f>Поликлиника!BY24</f>
        <v>71496.28</v>
      </c>
      <c r="S24" s="148">
        <f>Поликлиника!CC24</f>
        <v>74261.200000000012</v>
      </c>
      <c r="T24" s="176">
        <f t="shared" si="6"/>
        <v>2764.9200000000128</v>
      </c>
      <c r="U24" s="177">
        <f>Поликлиника!CP24</f>
        <v>4494.07</v>
      </c>
      <c r="V24" s="177">
        <f>Поликлиника!CT24</f>
        <v>4644.07</v>
      </c>
      <c r="W24" s="178">
        <f t="shared" si="7"/>
        <v>150</v>
      </c>
      <c r="X24" s="179">
        <f>'Круглосуточный стационар'!D24</f>
        <v>0</v>
      </c>
      <c r="Y24" s="180">
        <f>'Круглосуточный стационар'!H24</f>
        <v>0</v>
      </c>
      <c r="Z24" s="176">
        <f t="shared" si="8"/>
        <v>0</v>
      </c>
      <c r="AA24" s="180">
        <f>'Круглосуточный стационар'!T24</f>
        <v>0</v>
      </c>
      <c r="AB24" s="180">
        <f>'Круглосуточный стационар'!X24</f>
        <v>0</v>
      </c>
      <c r="AC24" s="178">
        <f t="shared" si="9"/>
        <v>0</v>
      </c>
      <c r="AD24" s="175">
        <f>'Дневной стационар'!D24</f>
        <v>53307.86</v>
      </c>
      <c r="AE24" s="148">
        <f>'Дневной стационар'!L24</f>
        <v>57662.740000000005</v>
      </c>
      <c r="AF24" s="176">
        <f t="shared" si="10"/>
        <v>4354.8800000000047</v>
      </c>
      <c r="AG24" s="148"/>
      <c r="AH24" s="148"/>
      <c r="AI24" s="178">
        <f t="shared" si="11"/>
        <v>0</v>
      </c>
      <c r="AJ24" s="181">
        <f t="shared" si="12"/>
        <v>577530.97610000009</v>
      </c>
      <c r="AK24" s="187">
        <f t="shared" si="13"/>
        <v>594872.7561</v>
      </c>
      <c r="AL24" s="182">
        <f t="shared" si="14"/>
        <v>17341.779999999912</v>
      </c>
      <c r="AM24" s="215">
        <f>'[1]410011'!$W$15</f>
        <v>25018.730000000003</v>
      </c>
      <c r="AN24" s="215">
        <f>'[3]410011'!$W$15</f>
        <v>41370.49</v>
      </c>
      <c r="AO24" s="216">
        <f t="shared" si="15"/>
        <v>16351.759999999995</v>
      </c>
      <c r="AP24" s="215">
        <f t="shared" si="16"/>
        <v>552512.24610000011</v>
      </c>
      <c r="AQ24" s="215">
        <f t="shared" si="17"/>
        <v>553502.26610000001</v>
      </c>
      <c r="AR24" s="216">
        <f t="shared" si="18"/>
        <v>990.01999999990221</v>
      </c>
      <c r="AS24" s="353">
        <v>199546.9</v>
      </c>
      <c r="AT24" s="357">
        <v>37518</v>
      </c>
      <c r="AU24" s="217">
        <v>1</v>
      </c>
    </row>
    <row r="25" spans="1:47" x14ac:dyDescent="0.25">
      <c r="A25" s="9">
        <f>'Скорая медицинская помощь'!A25</f>
        <v>12</v>
      </c>
      <c r="B25" s="145" t="str">
        <f>'Скорая медицинская помощь'!C25</f>
        <v>ГБУЗ КК "П-К ГОРОДСКАЯ ПОЛИКЛИНИКА № 3"</v>
      </c>
      <c r="C25" s="175">
        <f>'Скорая медицинская помощь'!E25</f>
        <v>0</v>
      </c>
      <c r="D25" s="148">
        <f>'Скорая медицинская помощь'!I25</f>
        <v>0</v>
      </c>
      <c r="E25" s="192">
        <f t="shared" si="1"/>
        <v>0</v>
      </c>
      <c r="F25" s="175">
        <f>Поликлиника!E25</f>
        <v>248152.16000000003</v>
      </c>
      <c r="G25" s="148">
        <f>Поликлиника!K25</f>
        <v>253567.16000000003</v>
      </c>
      <c r="H25" s="176">
        <f t="shared" si="2"/>
        <v>5415</v>
      </c>
      <c r="I25" s="177">
        <f>Поликлиника!AS25</f>
        <v>74089.5</v>
      </c>
      <c r="J25" s="177">
        <f>Поликлиника!AW25</f>
        <v>77505.039999999994</v>
      </c>
      <c r="K25" s="176">
        <f t="shared" si="3"/>
        <v>3415.5399999999936</v>
      </c>
      <c r="L25" s="148">
        <f>Поликлиника!AC25</f>
        <v>135236.72199999998</v>
      </c>
      <c r="M25" s="148">
        <f>Поликлиника!AG25</f>
        <v>145563.462</v>
      </c>
      <c r="N25" s="176">
        <f t="shared" si="4"/>
        <v>10326.74000000002</v>
      </c>
      <c r="O25" s="154">
        <f>Поликлиника!BI25</f>
        <v>20758.099999999999</v>
      </c>
      <c r="P25" s="154">
        <f>Поликлиника!BM25</f>
        <v>33953.919999999998</v>
      </c>
      <c r="Q25" s="151">
        <f t="shared" si="5"/>
        <v>13195.82</v>
      </c>
      <c r="R25" s="148">
        <f>Поликлиника!BY25</f>
        <v>47670.640000000007</v>
      </c>
      <c r="S25" s="148">
        <f>Поликлиника!CC25</f>
        <v>48094.580000000016</v>
      </c>
      <c r="T25" s="176">
        <f t="shared" si="6"/>
        <v>423.9400000000096</v>
      </c>
      <c r="U25" s="177">
        <f>Поликлиника!CP25</f>
        <v>5223.2199999999993</v>
      </c>
      <c r="V25" s="177">
        <f>Поликлиника!CT25</f>
        <v>5647.16</v>
      </c>
      <c r="W25" s="178">
        <f t="shared" si="7"/>
        <v>423.94000000000051</v>
      </c>
      <c r="X25" s="179">
        <f>'Круглосуточный стационар'!D25</f>
        <v>0</v>
      </c>
      <c r="Y25" s="180">
        <f>'Круглосуточный стационар'!H25</f>
        <v>0</v>
      </c>
      <c r="Z25" s="176">
        <f t="shared" si="8"/>
        <v>0</v>
      </c>
      <c r="AA25" s="180">
        <f>'Круглосуточный стационар'!T25</f>
        <v>0</v>
      </c>
      <c r="AB25" s="180">
        <f>'Круглосуточный стационар'!X25</f>
        <v>0</v>
      </c>
      <c r="AC25" s="178">
        <f t="shared" si="9"/>
        <v>0</v>
      </c>
      <c r="AD25" s="175">
        <f>'Дневной стационар'!D25</f>
        <v>70230.61</v>
      </c>
      <c r="AE25" s="148">
        <f>'Дневной стационар'!L25</f>
        <v>100783.15999999997</v>
      </c>
      <c r="AF25" s="176">
        <f t="shared" si="10"/>
        <v>30552.549999999974</v>
      </c>
      <c r="AG25" s="148"/>
      <c r="AH25" s="148"/>
      <c r="AI25" s="178">
        <f t="shared" si="11"/>
        <v>0</v>
      </c>
      <c r="AJ25" s="181">
        <f t="shared" si="12"/>
        <v>596137.73199999996</v>
      </c>
      <c r="AK25" s="187">
        <f t="shared" si="13"/>
        <v>659467.32199999993</v>
      </c>
      <c r="AL25" s="182">
        <f t="shared" si="14"/>
        <v>63329.589999999967</v>
      </c>
      <c r="AM25" s="215">
        <f>'[1]410012'!$W$15</f>
        <v>42622.61</v>
      </c>
      <c r="AN25" s="215">
        <f>'[3]410012'!$W$15</f>
        <v>64379.71</v>
      </c>
      <c r="AO25" s="216">
        <f>AN25-AM25</f>
        <v>21757.1</v>
      </c>
      <c r="AP25" s="215">
        <f t="shared" si="16"/>
        <v>553515.12199999997</v>
      </c>
      <c r="AQ25" s="215">
        <f t="shared" si="17"/>
        <v>595087.61199999996</v>
      </c>
      <c r="AR25" s="216">
        <f t="shared" si="18"/>
        <v>41572.489999999991</v>
      </c>
      <c r="AS25" s="353">
        <v>103420.5</v>
      </c>
      <c r="AT25" s="357">
        <v>32756</v>
      </c>
      <c r="AU25" s="217">
        <v>1</v>
      </c>
    </row>
    <row r="26" spans="1:47" x14ac:dyDescent="0.25">
      <c r="A26" s="9">
        <f>'Скорая медицинская помощь'!A26</f>
        <v>13</v>
      </c>
      <c r="B26" s="145" t="str">
        <f>'Скорая медицинская помощь'!C26</f>
        <v>ГБУЗ КК РОДИЛЬНЫЙ ДОМ</v>
      </c>
      <c r="C26" s="175">
        <f>'Скорая медицинская помощь'!E26</f>
        <v>0</v>
      </c>
      <c r="D26" s="148">
        <f>'Скорая медицинская помощь'!I26</f>
        <v>0</v>
      </c>
      <c r="E26" s="192">
        <f t="shared" si="1"/>
        <v>0</v>
      </c>
      <c r="F26" s="175">
        <f>Поликлиника!E26</f>
        <v>0</v>
      </c>
      <c r="G26" s="148">
        <f>Поликлиника!K26</f>
        <v>0</v>
      </c>
      <c r="H26" s="176">
        <f t="shared" si="2"/>
        <v>0</v>
      </c>
      <c r="I26" s="177">
        <f>Поликлиника!AS26</f>
        <v>0</v>
      </c>
      <c r="J26" s="177">
        <f>Поликлиника!AW26</f>
        <v>0</v>
      </c>
      <c r="K26" s="176">
        <f t="shared" si="3"/>
        <v>0</v>
      </c>
      <c r="L26" s="148">
        <f>Поликлиника!AC26</f>
        <v>42038.32</v>
      </c>
      <c r="M26" s="148">
        <f>Поликлиника!AG26</f>
        <v>42038.32</v>
      </c>
      <c r="N26" s="176">
        <f t="shared" si="4"/>
        <v>0</v>
      </c>
      <c r="O26" s="154">
        <f>Поликлиника!BI26</f>
        <v>943.85</v>
      </c>
      <c r="P26" s="154">
        <f>Поликлиника!BM26</f>
        <v>943.85</v>
      </c>
      <c r="Q26" s="151">
        <f t="shared" si="5"/>
        <v>0</v>
      </c>
      <c r="R26" s="148">
        <f>Поликлиника!BY26</f>
        <v>76989.27</v>
      </c>
      <c r="S26" s="148">
        <f>Поликлиника!CC26</f>
        <v>70383.55</v>
      </c>
      <c r="T26" s="176">
        <f t="shared" si="6"/>
        <v>-6605.7200000000012</v>
      </c>
      <c r="U26" s="177">
        <f>Поликлиника!CP26</f>
        <v>1803.91</v>
      </c>
      <c r="V26" s="177">
        <f>Поликлиника!CT26</f>
        <v>2716.73</v>
      </c>
      <c r="W26" s="178">
        <f t="shared" si="7"/>
        <v>912.81999999999994</v>
      </c>
      <c r="X26" s="179">
        <f>'Круглосуточный стационар'!D26</f>
        <v>559373.84</v>
      </c>
      <c r="Y26" s="180">
        <f>'Круглосуточный стационар'!H26</f>
        <v>559373.84000000008</v>
      </c>
      <c r="Z26" s="176">
        <f t="shared" si="8"/>
        <v>0</v>
      </c>
      <c r="AA26" s="180">
        <f>'Круглосуточный стационар'!T26</f>
        <v>0</v>
      </c>
      <c r="AB26" s="180">
        <f>'Круглосуточный стационар'!X26</f>
        <v>0</v>
      </c>
      <c r="AC26" s="178">
        <f t="shared" si="9"/>
        <v>0</v>
      </c>
      <c r="AD26" s="175">
        <f>'Дневной стационар'!D26</f>
        <v>35883.869999999995</v>
      </c>
      <c r="AE26" s="148">
        <f>'Дневной стационар'!L26</f>
        <v>42133.42</v>
      </c>
      <c r="AF26" s="176">
        <f t="shared" si="10"/>
        <v>6249.5500000000029</v>
      </c>
      <c r="AG26" s="148"/>
      <c r="AH26" s="148"/>
      <c r="AI26" s="178">
        <f t="shared" si="11"/>
        <v>0</v>
      </c>
      <c r="AJ26" s="181">
        <f t="shared" si="12"/>
        <v>715229.14999999991</v>
      </c>
      <c r="AK26" s="187">
        <f t="shared" si="13"/>
        <v>714872.9800000001</v>
      </c>
      <c r="AL26" s="182">
        <f t="shared" si="14"/>
        <v>-356.16999999980908</v>
      </c>
      <c r="AM26" s="215">
        <f>'[1]410013'!$W$15</f>
        <v>36843.93</v>
      </c>
      <c r="AN26" s="215">
        <f>'[3]410013'!$W$15</f>
        <v>32352.25</v>
      </c>
      <c r="AO26" s="216">
        <f t="shared" si="15"/>
        <v>-4491.68</v>
      </c>
      <c r="AP26" s="215">
        <f t="shared" si="16"/>
        <v>678385.21999999986</v>
      </c>
      <c r="AQ26" s="215">
        <f t="shared" si="17"/>
        <v>682520.7300000001</v>
      </c>
      <c r="AR26" s="216">
        <f t="shared" si="18"/>
        <v>4135.5100000002421</v>
      </c>
      <c r="AS26" s="353">
        <v>73710.751799999998</v>
      </c>
      <c r="AT26" s="357">
        <v>51172</v>
      </c>
      <c r="AU26" s="217">
        <v>1</v>
      </c>
    </row>
    <row r="27" spans="1:47" x14ac:dyDescent="0.25">
      <c r="A27" s="9">
        <f>'Скорая медицинская помощь'!A27</f>
        <v>14</v>
      </c>
      <c r="B27" s="145" t="str">
        <f>'Скорая медицинская помощь'!C27</f>
        <v>ГБУЗ КК П-К ГОРОДСКАЯ СТОМАТОЛОГИЧЕСКАЯ ПОЛИКЛИНИКА</v>
      </c>
      <c r="C27" s="175">
        <f>'Скорая медицинская помощь'!E27</f>
        <v>0</v>
      </c>
      <c r="D27" s="148">
        <f>'Скорая медицинская помощь'!I27</f>
        <v>0</v>
      </c>
      <c r="E27" s="192">
        <f t="shared" si="1"/>
        <v>0</v>
      </c>
      <c r="F27" s="175">
        <f>Поликлиника!E27</f>
        <v>0</v>
      </c>
      <c r="G27" s="148">
        <f>Поликлиника!K27</f>
        <v>0</v>
      </c>
      <c r="H27" s="176">
        <f t="shared" si="2"/>
        <v>0</v>
      </c>
      <c r="I27" s="177">
        <f>Поликлиника!AS27</f>
        <v>0</v>
      </c>
      <c r="J27" s="177">
        <f>Поликлиника!AW27</f>
        <v>0</v>
      </c>
      <c r="K27" s="176">
        <f t="shared" si="3"/>
        <v>0</v>
      </c>
      <c r="L27" s="148">
        <f>Поликлиника!AC27</f>
        <v>247.04</v>
      </c>
      <c r="M27" s="148">
        <f>Поликлиника!AG27</f>
        <v>284.10000000000002</v>
      </c>
      <c r="N27" s="176">
        <f t="shared" si="4"/>
        <v>37.060000000000031</v>
      </c>
      <c r="O27" s="154">
        <f>Поликлиника!BI27</f>
        <v>19885.8</v>
      </c>
      <c r="P27" s="154">
        <f>Поликлиника!BM27</f>
        <v>19302.34</v>
      </c>
      <c r="Q27" s="151">
        <f t="shared" si="5"/>
        <v>-583.45999999999913</v>
      </c>
      <c r="R27" s="148">
        <f>Поликлиника!BY27</f>
        <v>129438</v>
      </c>
      <c r="S27" s="148">
        <f>Поликлиника!CC27</f>
        <v>114438</v>
      </c>
      <c r="T27" s="176">
        <f t="shared" si="6"/>
        <v>-15000</v>
      </c>
      <c r="U27" s="177">
        <f>Поликлиника!CP27</f>
        <v>0</v>
      </c>
      <c r="V27" s="177">
        <f>Поликлиника!CT27</f>
        <v>0</v>
      </c>
      <c r="W27" s="178">
        <f t="shared" si="7"/>
        <v>0</v>
      </c>
      <c r="X27" s="179">
        <f>'Круглосуточный стационар'!D27</f>
        <v>0</v>
      </c>
      <c r="Y27" s="180">
        <f>'Круглосуточный стационар'!H27</f>
        <v>0</v>
      </c>
      <c r="Z27" s="176">
        <f t="shared" si="8"/>
        <v>0</v>
      </c>
      <c r="AA27" s="180">
        <f>'Круглосуточный стационар'!T27</f>
        <v>0</v>
      </c>
      <c r="AB27" s="180">
        <f>'Круглосуточный стационар'!X27</f>
        <v>0</v>
      </c>
      <c r="AC27" s="178">
        <f t="shared" si="9"/>
        <v>0</v>
      </c>
      <c r="AD27" s="175">
        <f>'Дневной стационар'!D27</f>
        <v>0</v>
      </c>
      <c r="AE27" s="148">
        <f>'Дневной стационар'!L27</f>
        <v>0</v>
      </c>
      <c r="AF27" s="176">
        <f t="shared" si="10"/>
        <v>0</v>
      </c>
      <c r="AG27" s="148"/>
      <c r="AH27" s="148"/>
      <c r="AI27" s="178">
        <f t="shared" si="11"/>
        <v>0</v>
      </c>
      <c r="AJ27" s="181">
        <f t="shared" si="12"/>
        <v>149570.84</v>
      </c>
      <c r="AK27" s="187">
        <f t="shared" si="13"/>
        <v>134024.44</v>
      </c>
      <c r="AL27" s="182">
        <f t="shared" si="14"/>
        <v>-15546.399999999994</v>
      </c>
      <c r="AM27" s="215">
        <f>'[1]410014'!$W$15</f>
        <v>0</v>
      </c>
      <c r="AN27" s="215">
        <f>'[3]410014'!$W$15</f>
        <v>0</v>
      </c>
      <c r="AO27" s="216">
        <f t="shared" si="15"/>
        <v>0</v>
      </c>
      <c r="AP27" s="215">
        <f t="shared" si="16"/>
        <v>149570.84</v>
      </c>
      <c r="AQ27" s="215">
        <f t="shared" si="17"/>
        <v>134024.44</v>
      </c>
      <c r="AR27" s="216">
        <f t="shared" si="18"/>
        <v>-15546.399999999994</v>
      </c>
      <c r="AS27" s="354">
        <v>6988.8</v>
      </c>
      <c r="AT27" s="357">
        <v>9018</v>
      </c>
      <c r="AU27" s="217">
        <v>1</v>
      </c>
    </row>
    <row r="28" spans="1:47" x14ac:dyDescent="0.25">
      <c r="A28" s="9">
        <f>'Скорая медицинская помощь'!A28</f>
        <v>15</v>
      </c>
      <c r="B28" s="145" t="str">
        <f>'Скорая медицинская помощь'!C28</f>
        <v>ГБУЗ КК ПК ГОРОДСКАЯ ДЕТСКАЯ ПОЛИКЛИНИКА №1</v>
      </c>
      <c r="C28" s="175">
        <f>'Скорая медицинская помощь'!E28</f>
        <v>0</v>
      </c>
      <c r="D28" s="148">
        <f>'Скорая медицинская помощь'!I28</f>
        <v>0</v>
      </c>
      <c r="E28" s="192">
        <f t="shared" si="1"/>
        <v>0</v>
      </c>
      <c r="F28" s="175">
        <f>Поликлиника!E28</f>
        <v>224607.82</v>
      </c>
      <c r="G28" s="148">
        <f>Поликлиника!K28</f>
        <v>232916.24</v>
      </c>
      <c r="H28" s="176">
        <f t="shared" si="2"/>
        <v>8308.4199999999837</v>
      </c>
      <c r="I28" s="177">
        <f>Поликлиника!AS28</f>
        <v>583.46</v>
      </c>
      <c r="J28" s="177">
        <f>Поликлиника!AW28</f>
        <v>583.46</v>
      </c>
      <c r="K28" s="176">
        <f t="shared" si="3"/>
        <v>0</v>
      </c>
      <c r="L28" s="148">
        <f>Поликлиника!AC28</f>
        <v>325621.5500000001</v>
      </c>
      <c r="M28" s="148">
        <f>Поликлиника!AG28</f>
        <v>325621.5500000001</v>
      </c>
      <c r="N28" s="176">
        <f t="shared" si="4"/>
        <v>0</v>
      </c>
      <c r="O28" s="154">
        <f>Поликлиника!BI28</f>
        <v>129688.47</v>
      </c>
      <c r="P28" s="154">
        <f>Поликлиника!BM28</f>
        <v>129688.47</v>
      </c>
      <c r="Q28" s="151">
        <f t="shared" si="5"/>
        <v>0</v>
      </c>
      <c r="R28" s="148">
        <f>Поликлиника!BY28</f>
        <v>165573.90999999997</v>
      </c>
      <c r="S28" s="148">
        <f>Поликлиника!CC28</f>
        <v>173463.76999999996</v>
      </c>
      <c r="T28" s="176">
        <f t="shared" si="6"/>
        <v>7889.859999999986</v>
      </c>
      <c r="U28" s="177">
        <f>Поликлиника!CP28</f>
        <v>3835.4</v>
      </c>
      <c r="V28" s="177">
        <f>Поликлиника!CT28</f>
        <v>4699.1099999999997</v>
      </c>
      <c r="W28" s="178">
        <f t="shared" si="7"/>
        <v>863.70999999999958</v>
      </c>
      <c r="X28" s="179">
        <f>'Круглосуточный стационар'!D28</f>
        <v>0</v>
      </c>
      <c r="Y28" s="180">
        <f>'Круглосуточный стационар'!H28</f>
        <v>0</v>
      </c>
      <c r="Z28" s="176">
        <f t="shared" si="8"/>
        <v>0</v>
      </c>
      <c r="AA28" s="180">
        <f>'Круглосуточный стационар'!T28</f>
        <v>0</v>
      </c>
      <c r="AB28" s="180">
        <f>'Круглосуточный стационар'!X28</f>
        <v>0</v>
      </c>
      <c r="AC28" s="178">
        <f t="shared" si="9"/>
        <v>0</v>
      </c>
      <c r="AD28" s="175">
        <f>'Дневной стационар'!D28</f>
        <v>40452.42</v>
      </c>
      <c r="AE28" s="148">
        <f>'Дневной стационар'!L28</f>
        <v>41230.730000000003</v>
      </c>
      <c r="AF28" s="176">
        <f t="shared" si="10"/>
        <v>778.31000000000495</v>
      </c>
      <c r="AG28" s="148"/>
      <c r="AH28" s="148"/>
      <c r="AI28" s="178">
        <f t="shared" si="11"/>
        <v>0</v>
      </c>
      <c r="AJ28" s="181">
        <f t="shared" si="12"/>
        <v>886527.63000000012</v>
      </c>
      <c r="AK28" s="187">
        <f t="shared" si="13"/>
        <v>903504.22</v>
      </c>
      <c r="AL28" s="182">
        <f t="shared" si="14"/>
        <v>16976.589999999851</v>
      </c>
      <c r="AM28" s="215">
        <f>'[1]410015'!$W$15</f>
        <v>55638.09</v>
      </c>
      <c r="AN28" s="215">
        <f>'[3]410015'!$W$15</f>
        <v>54385.26999999999</v>
      </c>
      <c r="AO28" s="216">
        <f t="shared" si="15"/>
        <v>-1252.820000000007</v>
      </c>
      <c r="AP28" s="215">
        <f t="shared" si="16"/>
        <v>830889.54000000015</v>
      </c>
      <c r="AQ28" s="215">
        <f t="shared" si="17"/>
        <v>849118.95</v>
      </c>
      <c r="AR28" s="216">
        <f t="shared" si="18"/>
        <v>18229.4099999998</v>
      </c>
      <c r="AS28" s="353">
        <v>171773.1</v>
      </c>
      <c r="AT28" s="357">
        <v>63089</v>
      </c>
      <c r="AU28" s="217">
        <v>1</v>
      </c>
    </row>
    <row r="29" spans="1:47" x14ac:dyDescent="0.25">
      <c r="A29" s="9">
        <f>'Скорая медицинская помощь'!A29</f>
        <v>16</v>
      </c>
      <c r="B29" s="145" t="str">
        <f>'Скорая медицинская помощь'!C29</f>
        <v>ГБУЗ КК ПК ГОРОДСКАЯ ДЕТСКАЯ ПОЛИКЛИНИКА №2</v>
      </c>
      <c r="C29" s="175">
        <f>'Скорая медицинская помощь'!E29</f>
        <v>0</v>
      </c>
      <c r="D29" s="148">
        <f>'Скорая медицинская помощь'!I29</f>
        <v>0</v>
      </c>
      <c r="E29" s="192">
        <f t="shared" si="1"/>
        <v>0</v>
      </c>
      <c r="F29" s="175">
        <f>Поликлиника!E29</f>
        <v>56685.05</v>
      </c>
      <c r="G29" s="148">
        <f>Поликлиника!K29</f>
        <v>56685.05</v>
      </c>
      <c r="H29" s="176">
        <f t="shared" si="2"/>
        <v>0</v>
      </c>
      <c r="I29" s="177">
        <f>Поликлиника!AS29</f>
        <v>333.4</v>
      </c>
      <c r="J29" s="177">
        <f>Поликлиника!AW29</f>
        <v>333.4</v>
      </c>
      <c r="K29" s="176">
        <f t="shared" si="3"/>
        <v>0</v>
      </c>
      <c r="L29" s="148">
        <f>Поликлиника!AC29</f>
        <v>86372.189999999988</v>
      </c>
      <c r="M29" s="148">
        <f>Поликлиника!AG29</f>
        <v>88159.199999999983</v>
      </c>
      <c r="N29" s="176">
        <f t="shared" si="4"/>
        <v>1787.0099999999948</v>
      </c>
      <c r="O29" s="154">
        <f>Поликлиника!BI29</f>
        <v>28502.959999999999</v>
      </c>
      <c r="P29" s="154">
        <f>Поликлиника!BM29</f>
        <v>39215</v>
      </c>
      <c r="Q29" s="151">
        <f t="shared" si="5"/>
        <v>10712.04</v>
      </c>
      <c r="R29" s="148">
        <f>Поликлиника!BY29</f>
        <v>70724.654399999999</v>
      </c>
      <c r="S29" s="148">
        <f>Поликлиника!CC29</f>
        <v>71543.504400000005</v>
      </c>
      <c r="T29" s="176">
        <f t="shared" si="6"/>
        <v>818.85000000000582</v>
      </c>
      <c r="U29" s="177">
        <f>Поликлиника!CP29</f>
        <v>3406.2644000000005</v>
      </c>
      <c r="V29" s="177">
        <f>Поликлиника!CT29</f>
        <v>4225.1144000000004</v>
      </c>
      <c r="W29" s="178">
        <f t="shared" si="7"/>
        <v>818.84999999999991</v>
      </c>
      <c r="X29" s="179">
        <f>'Круглосуточный стационар'!D29</f>
        <v>0</v>
      </c>
      <c r="Y29" s="180">
        <f>'Круглосуточный стационар'!H29</f>
        <v>0</v>
      </c>
      <c r="Z29" s="176">
        <f t="shared" si="8"/>
        <v>0</v>
      </c>
      <c r="AA29" s="180">
        <f>'Круглосуточный стационар'!T29</f>
        <v>0</v>
      </c>
      <c r="AB29" s="180">
        <f>'Круглосуточный стационар'!X29</f>
        <v>0</v>
      </c>
      <c r="AC29" s="178">
        <f t="shared" si="9"/>
        <v>0</v>
      </c>
      <c r="AD29" s="175">
        <f>'Дневной стационар'!D29</f>
        <v>11520.460000000001</v>
      </c>
      <c r="AE29" s="148">
        <f>'Дневной стационар'!L29</f>
        <v>14022.650000000001</v>
      </c>
      <c r="AF29" s="176">
        <f t="shared" si="10"/>
        <v>2502.1900000000005</v>
      </c>
      <c r="AG29" s="148"/>
      <c r="AH29" s="148"/>
      <c r="AI29" s="178">
        <f t="shared" si="11"/>
        <v>0</v>
      </c>
      <c r="AJ29" s="181">
        <f t="shared" si="12"/>
        <v>254138.7144</v>
      </c>
      <c r="AK29" s="187">
        <f t="shared" si="13"/>
        <v>269958.80440000002</v>
      </c>
      <c r="AL29" s="182">
        <f t="shared" si="14"/>
        <v>15820.090000000026</v>
      </c>
      <c r="AM29" s="215">
        <f>'[1]410016'!$W$15</f>
        <v>8405.41</v>
      </c>
      <c r="AN29" s="215">
        <f>'[3]410016'!$W$15</f>
        <v>9726.9399999999987</v>
      </c>
      <c r="AO29" s="216">
        <f t="shared" si="15"/>
        <v>1321.5299999999988</v>
      </c>
      <c r="AP29" s="215">
        <f t="shared" si="16"/>
        <v>245733.30439999999</v>
      </c>
      <c r="AQ29" s="215">
        <f t="shared" si="17"/>
        <v>260231.86440000002</v>
      </c>
      <c r="AR29" s="216">
        <f t="shared" si="18"/>
        <v>14498.560000000027</v>
      </c>
      <c r="AS29" s="353">
        <v>45255.199999999997</v>
      </c>
      <c r="AT29" s="357">
        <v>21262</v>
      </c>
      <c r="AU29" s="217">
        <v>1</v>
      </c>
    </row>
    <row r="30" spans="1:47" x14ac:dyDescent="0.25">
      <c r="A30" s="9">
        <f>'Скорая медицинская помощь'!A30</f>
        <v>17</v>
      </c>
      <c r="B30" s="145" t="str">
        <f>'Скорая медицинская помощь'!C30</f>
        <v>ГБУЗ КК ПК ГОРОДСКАЯ ДЕТСКАЯ СТОМАТОЛОГИЧЕСКАЯ ПОЛИКЛИНИКА</v>
      </c>
      <c r="C30" s="175">
        <f>'Скорая медицинская помощь'!E30</f>
        <v>0</v>
      </c>
      <c r="D30" s="148">
        <f>'Скорая медицинская помощь'!I30</f>
        <v>0</v>
      </c>
      <c r="E30" s="192">
        <f t="shared" si="1"/>
        <v>0</v>
      </c>
      <c r="F30" s="175">
        <f>Поликлиника!E30</f>
        <v>0</v>
      </c>
      <c r="G30" s="148">
        <f>Поликлиника!K30</f>
        <v>0</v>
      </c>
      <c r="H30" s="176">
        <f t="shared" si="2"/>
        <v>0</v>
      </c>
      <c r="I30" s="177">
        <f>Поликлиника!AS30</f>
        <v>0</v>
      </c>
      <c r="J30" s="177">
        <f>Поликлиника!AW30</f>
        <v>0</v>
      </c>
      <c r="K30" s="176">
        <f t="shared" si="3"/>
        <v>0</v>
      </c>
      <c r="L30" s="148">
        <f>Поликлиника!AC30</f>
        <v>284.10000000000002</v>
      </c>
      <c r="M30" s="148">
        <f>Поликлиника!AG30</f>
        <v>345.90000000000003</v>
      </c>
      <c r="N30" s="176">
        <f t="shared" si="4"/>
        <v>61.800000000000011</v>
      </c>
      <c r="O30" s="154">
        <f>Поликлиника!BI30</f>
        <v>596.57000000000005</v>
      </c>
      <c r="P30" s="154">
        <f>Поликлиника!BM30</f>
        <v>846.57</v>
      </c>
      <c r="Q30" s="151">
        <f t="shared" si="5"/>
        <v>250</v>
      </c>
      <c r="R30" s="148">
        <f>Поликлиника!BY30</f>
        <v>133947</v>
      </c>
      <c r="S30" s="148">
        <f>Поликлиника!CC30</f>
        <v>133947</v>
      </c>
      <c r="T30" s="176">
        <f t="shared" si="6"/>
        <v>0</v>
      </c>
      <c r="U30" s="177">
        <f>Поликлиника!CP30</f>
        <v>0</v>
      </c>
      <c r="V30" s="177">
        <f>Поликлиника!CT30</f>
        <v>0</v>
      </c>
      <c r="W30" s="178">
        <f t="shared" si="7"/>
        <v>0</v>
      </c>
      <c r="X30" s="179">
        <f>'Круглосуточный стационар'!D30</f>
        <v>0</v>
      </c>
      <c r="Y30" s="180">
        <f>'Круглосуточный стационар'!H30</f>
        <v>0</v>
      </c>
      <c r="Z30" s="176">
        <f t="shared" si="8"/>
        <v>0</v>
      </c>
      <c r="AA30" s="180">
        <f>'Круглосуточный стационар'!T30</f>
        <v>0</v>
      </c>
      <c r="AB30" s="180">
        <f>'Круглосуточный стационар'!X30</f>
        <v>0</v>
      </c>
      <c r="AC30" s="178">
        <f t="shared" si="9"/>
        <v>0</v>
      </c>
      <c r="AD30" s="175">
        <f>'Дневной стационар'!D30</f>
        <v>0</v>
      </c>
      <c r="AE30" s="148">
        <f>'Дневной стационар'!L30</f>
        <v>0</v>
      </c>
      <c r="AF30" s="176">
        <f t="shared" si="10"/>
        <v>0</v>
      </c>
      <c r="AG30" s="148"/>
      <c r="AH30" s="148"/>
      <c r="AI30" s="178">
        <f t="shared" si="11"/>
        <v>0</v>
      </c>
      <c r="AJ30" s="181">
        <f t="shared" si="12"/>
        <v>134827.67000000001</v>
      </c>
      <c r="AK30" s="187">
        <f t="shared" si="13"/>
        <v>135139.47</v>
      </c>
      <c r="AL30" s="182">
        <f t="shared" si="14"/>
        <v>311.79999999998836</v>
      </c>
      <c r="AM30" s="215">
        <f>'[1]410017'!$W$15</f>
        <v>0</v>
      </c>
      <c r="AN30" s="215">
        <f>'[3]410017'!$W$15</f>
        <v>0</v>
      </c>
      <c r="AO30" s="216">
        <f t="shared" si="15"/>
        <v>0</v>
      </c>
      <c r="AP30" s="215">
        <f t="shared" si="16"/>
        <v>134827.67000000001</v>
      </c>
      <c r="AQ30" s="215">
        <f t="shared" si="17"/>
        <v>135139.47</v>
      </c>
      <c r="AR30" s="216">
        <f t="shared" si="18"/>
        <v>311.79999999998836</v>
      </c>
      <c r="AS30" s="353">
        <v>22095</v>
      </c>
      <c r="AT30" s="357">
        <v>7929</v>
      </c>
      <c r="AU30" s="217">
        <v>1</v>
      </c>
    </row>
    <row r="31" spans="1:47" x14ac:dyDescent="0.25">
      <c r="A31" s="9">
        <f>'Скорая медицинская помощь'!A31</f>
        <v>18</v>
      </c>
      <c r="B31" s="145" t="str">
        <f>'Скорая медицинская помощь'!C31</f>
        <v>ГБУЗ КК ЕРБ</v>
      </c>
      <c r="C31" s="175">
        <f>'Скорая медицинская помощь'!E31</f>
        <v>0</v>
      </c>
      <c r="D31" s="148">
        <f>'Скорая медицинская помощь'!I31</f>
        <v>0</v>
      </c>
      <c r="E31" s="192">
        <f t="shared" si="1"/>
        <v>0</v>
      </c>
      <c r="F31" s="175">
        <f>Поликлиника!E31</f>
        <v>368480.30999999994</v>
      </c>
      <c r="G31" s="148">
        <f>Поликлиника!K31</f>
        <v>375377.81999999995</v>
      </c>
      <c r="H31" s="176">
        <f t="shared" si="2"/>
        <v>6897.5100000000093</v>
      </c>
      <c r="I31" s="177">
        <f>Поликлиника!AS31</f>
        <v>74925.319999999978</v>
      </c>
      <c r="J31" s="177">
        <f>Поликлиника!AW31</f>
        <v>82163.599999999977</v>
      </c>
      <c r="K31" s="176">
        <f t="shared" si="3"/>
        <v>7238.2799999999988</v>
      </c>
      <c r="L31" s="148">
        <f>Поликлиника!AC31</f>
        <v>196486.95</v>
      </c>
      <c r="M31" s="148">
        <f>Поликлиника!AG31</f>
        <v>221635.18999999997</v>
      </c>
      <c r="N31" s="176">
        <f t="shared" si="4"/>
        <v>25148.239999999962</v>
      </c>
      <c r="O31" s="154">
        <f>Поликлиника!BI31</f>
        <v>34572.490000000005</v>
      </c>
      <c r="P31" s="154">
        <f>Поликлиника!BM31</f>
        <v>34572.490000000005</v>
      </c>
      <c r="Q31" s="151">
        <f t="shared" si="5"/>
        <v>0</v>
      </c>
      <c r="R31" s="148">
        <f>Поликлиника!BY31</f>
        <v>477776.98</v>
      </c>
      <c r="S31" s="148">
        <f>Поликлиника!CC31</f>
        <v>466071.35999999987</v>
      </c>
      <c r="T31" s="176">
        <f t="shared" si="6"/>
        <v>-11705.620000000112</v>
      </c>
      <c r="U31" s="177">
        <f>Поликлиника!CP31</f>
        <v>24297.45</v>
      </c>
      <c r="V31" s="177">
        <f>Поликлиника!CT31</f>
        <v>24032.539999999997</v>
      </c>
      <c r="W31" s="178">
        <f t="shared" si="7"/>
        <v>-264.91000000000349</v>
      </c>
      <c r="X31" s="179">
        <f>'Круглосуточный стационар'!D31</f>
        <v>783025.44</v>
      </c>
      <c r="Y31" s="180">
        <f>'Круглосуточный стационар'!H31</f>
        <v>783025.44</v>
      </c>
      <c r="Z31" s="176">
        <f t="shared" si="8"/>
        <v>0</v>
      </c>
      <c r="AA31" s="180">
        <f>'Круглосуточный стационар'!T31</f>
        <v>0</v>
      </c>
      <c r="AB31" s="180">
        <f>'Круглосуточный стационар'!X31</f>
        <v>0</v>
      </c>
      <c r="AC31" s="178">
        <f t="shared" si="9"/>
        <v>0</v>
      </c>
      <c r="AD31" s="175">
        <f>'Дневной стационар'!D31</f>
        <v>49044.02</v>
      </c>
      <c r="AE31" s="148">
        <f>'Дневной стационар'!L31</f>
        <v>49044.02</v>
      </c>
      <c r="AF31" s="176">
        <f t="shared" si="10"/>
        <v>0</v>
      </c>
      <c r="AG31" s="148"/>
      <c r="AH31" s="148"/>
      <c r="AI31" s="178">
        <f t="shared" si="11"/>
        <v>0</v>
      </c>
      <c r="AJ31" s="181">
        <f t="shared" si="12"/>
        <v>1984311.5099999998</v>
      </c>
      <c r="AK31" s="187">
        <f t="shared" si="13"/>
        <v>2011889.9199999997</v>
      </c>
      <c r="AL31" s="182">
        <f t="shared" si="14"/>
        <v>27578.409999999916</v>
      </c>
      <c r="AM31" s="215">
        <f>'[1]410018'!$W$15</f>
        <v>132466.99</v>
      </c>
      <c r="AN31" s="215">
        <f>'[3]410018'!$W$15</f>
        <v>133463.35</v>
      </c>
      <c r="AO31" s="216">
        <f t="shared" si="15"/>
        <v>996.36000000001513</v>
      </c>
      <c r="AP31" s="215">
        <f t="shared" si="16"/>
        <v>1851844.5199999998</v>
      </c>
      <c r="AQ31" s="215">
        <f t="shared" si="17"/>
        <v>1878426.5699999996</v>
      </c>
      <c r="AR31" s="216">
        <f t="shared" si="18"/>
        <v>26582.049999999814</v>
      </c>
      <c r="AS31" s="353">
        <v>85995.9</v>
      </c>
      <c r="AT31" s="357">
        <v>142373</v>
      </c>
      <c r="AU31" s="217">
        <v>1</v>
      </c>
    </row>
    <row r="32" spans="1:47" x14ac:dyDescent="0.25">
      <c r="A32" s="9">
        <f>'Скорая медицинская помощь'!A32</f>
        <v>19</v>
      </c>
      <c r="B32" s="145" t="str">
        <f>'Скорая медицинская помощь'!C32</f>
        <v>ГБУЗ КК ЕЛИЗОВСКАЯ СТОМАТОЛОГИЧЕСКАЯ ПОЛИКЛИНИКА</v>
      </c>
      <c r="C32" s="175">
        <f>'Скорая медицинская помощь'!E32</f>
        <v>0</v>
      </c>
      <c r="D32" s="148">
        <f>'Скорая медицинская помощь'!I32</f>
        <v>0</v>
      </c>
      <c r="E32" s="192">
        <f t="shared" si="1"/>
        <v>0</v>
      </c>
      <c r="F32" s="175">
        <f>Поликлиника!E32</f>
        <v>0</v>
      </c>
      <c r="G32" s="148">
        <f>Поликлиника!K32</f>
        <v>0</v>
      </c>
      <c r="H32" s="176">
        <f t="shared" si="2"/>
        <v>0</v>
      </c>
      <c r="I32" s="177">
        <f>Поликлиника!AS32</f>
        <v>0</v>
      </c>
      <c r="J32" s="177">
        <f>Поликлиника!AW32</f>
        <v>0</v>
      </c>
      <c r="K32" s="176">
        <f t="shared" si="3"/>
        <v>0</v>
      </c>
      <c r="L32" s="148">
        <f>Поликлиника!AC32</f>
        <v>1235.22</v>
      </c>
      <c r="M32" s="148">
        <f>Поликлиника!AG32</f>
        <v>1235.22</v>
      </c>
      <c r="N32" s="176">
        <f t="shared" si="4"/>
        <v>0</v>
      </c>
      <c r="O32" s="154">
        <f>Поликлиника!BI32</f>
        <v>894.86</v>
      </c>
      <c r="P32" s="154">
        <f>Поликлиника!BM32</f>
        <v>894.86</v>
      </c>
      <c r="Q32" s="151">
        <f t="shared" si="5"/>
        <v>0</v>
      </c>
      <c r="R32" s="148">
        <f>Поликлиника!BY32</f>
        <v>157079.75</v>
      </c>
      <c r="S32" s="148">
        <f>Поликлиника!CC32</f>
        <v>157079.75</v>
      </c>
      <c r="T32" s="176">
        <f t="shared" si="6"/>
        <v>0</v>
      </c>
      <c r="U32" s="177">
        <f>Поликлиника!CP32</f>
        <v>0</v>
      </c>
      <c r="V32" s="177">
        <f>Поликлиника!CT32</f>
        <v>0</v>
      </c>
      <c r="W32" s="178">
        <f t="shared" si="7"/>
        <v>0</v>
      </c>
      <c r="X32" s="179">
        <f>'Круглосуточный стационар'!D32</f>
        <v>0</v>
      </c>
      <c r="Y32" s="180">
        <f>'Круглосуточный стационар'!H32</f>
        <v>0</v>
      </c>
      <c r="Z32" s="176">
        <f t="shared" si="8"/>
        <v>0</v>
      </c>
      <c r="AA32" s="180">
        <f>'Круглосуточный стационар'!T32</f>
        <v>0</v>
      </c>
      <c r="AB32" s="180">
        <f>'Круглосуточный стационар'!X32</f>
        <v>0</v>
      </c>
      <c r="AC32" s="178">
        <f t="shared" si="9"/>
        <v>0</v>
      </c>
      <c r="AD32" s="175">
        <f>'Дневной стационар'!D32</f>
        <v>0</v>
      </c>
      <c r="AE32" s="148">
        <f>'Дневной стационар'!L32</f>
        <v>0</v>
      </c>
      <c r="AF32" s="176">
        <f t="shared" si="10"/>
        <v>0</v>
      </c>
      <c r="AG32" s="148"/>
      <c r="AH32" s="148"/>
      <c r="AI32" s="178">
        <f t="shared" si="11"/>
        <v>0</v>
      </c>
      <c r="AJ32" s="181">
        <f t="shared" si="12"/>
        <v>159209.82999999999</v>
      </c>
      <c r="AK32" s="187">
        <f t="shared" si="13"/>
        <v>159209.82999999999</v>
      </c>
      <c r="AL32" s="182">
        <f t="shared" si="14"/>
        <v>0</v>
      </c>
      <c r="AM32" s="215">
        <f>'[1]410019'!$W$15</f>
        <v>0</v>
      </c>
      <c r="AN32" s="215">
        <f>'[3]410019'!$W$15</f>
        <v>0</v>
      </c>
      <c r="AO32" s="216">
        <f t="shared" si="15"/>
        <v>0</v>
      </c>
      <c r="AP32" s="215">
        <f t="shared" si="16"/>
        <v>159209.82999999999</v>
      </c>
      <c r="AQ32" s="215">
        <f t="shared" si="17"/>
        <v>159209.82999999999</v>
      </c>
      <c r="AR32" s="216">
        <f t="shared" si="18"/>
        <v>0</v>
      </c>
      <c r="AS32" s="353">
        <v>20122.2</v>
      </c>
      <c r="AT32" s="357">
        <v>12317</v>
      </c>
      <c r="AU32" s="217">
        <v>1</v>
      </c>
    </row>
    <row r="33" spans="1:47" x14ac:dyDescent="0.25">
      <c r="A33" s="9">
        <f>'Скорая медицинская помощь'!A33</f>
        <v>20</v>
      </c>
      <c r="B33" s="145" t="str">
        <f>'Скорая медицинская помощь'!C33</f>
        <v>ГБУЗ КК "МИЛЬКОВСКАЯ РБ"</v>
      </c>
      <c r="C33" s="175">
        <f>'Скорая медицинская помощь'!E33</f>
        <v>43526.52</v>
      </c>
      <c r="D33" s="148">
        <f>'Скорая медицинская помощь'!I33</f>
        <v>43526.52</v>
      </c>
      <c r="E33" s="192">
        <f t="shared" si="1"/>
        <v>0</v>
      </c>
      <c r="F33" s="175">
        <f>Поликлиника!E33</f>
        <v>45712.51999999999</v>
      </c>
      <c r="G33" s="148">
        <f>Поликлиника!K33</f>
        <v>47486.14</v>
      </c>
      <c r="H33" s="176">
        <f t="shared" si="2"/>
        <v>1773.6200000000099</v>
      </c>
      <c r="I33" s="177">
        <f>Поликлиника!AS33</f>
        <v>10044.289999999999</v>
      </c>
      <c r="J33" s="177">
        <f>Поликлиника!AW33</f>
        <v>10044.289999999999</v>
      </c>
      <c r="K33" s="176">
        <f t="shared" si="3"/>
        <v>0</v>
      </c>
      <c r="L33" s="148">
        <f>Поликлиника!AC33</f>
        <v>50705.47</v>
      </c>
      <c r="M33" s="148">
        <f>Поликлиника!AG33</f>
        <v>52319.100000000006</v>
      </c>
      <c r="N33" s="176">
        <f t="shared" si="4"/>
        <v>1613.6300000000047</v>
      </c>
      <c r="O33" s="154">
        <f>Поликлиника!BI33</f>
        <v>4631.7299999999996</v>
      </c>
      <c r="P33" s="154">
        <f>Поликлиника!BM33</f>
        <v>4631.7299999999996</v>
      </c>
      <c r="Q33" s="151">
        <f t="shared" si="5"/>
        <v>0</v>
      </c>
      <c r="R33" s="148">
        <f>Поликлиника!BY33</f>
        <v>85473.969999999987</v>
      </c>
      <c r="S33" s="148">
        <f>Поликлиника!CC33</f>
        <v>85473.969999999987</v>
      </c>
      <c r="T33" s="176">
        <f t="shared" si="6"/>
        <v>0</v>
      </c>
      <c r="U33" s="177">
        <f>Поликлиника!CP33</f>
        <v>0</v>
      </c>
      <c r="V33" s="177">
        <f>Поликлиника!CT33</f>
        <v>0</v>
      </c>
      <c r="W33" s="178">
        <f t="shared" si="7"/>
        <v>0</v>
      </c>
      <c r="X33" s="179">
        <f>'Круглосуточный стационар'!D33</f>
        <v>99531.760000000009</v>
      </c>
      <c r="Y33" s="180">
        <f>'Круглосуточный стационар'!H33</f>
        <v>99531.760000000009</v>
      </c>
      <c r="Z33" s="176">
        <f t="shared" si="8"/>
        <v>0</v>
      </c>
      <c r="AA33" s="180">
        <f>'Круглосуточный стационар'!T33</f>
        <v>0</v>
      </c>
      <c r="AB33" s="180">
        <f>'Круглосуточный стационар'!X33</f>
        <v>0</v>
      </c>
      <c r="AC33" s="178">
        <f t="shared" si="9"/>
        <v>0</v>
      </c>
      <c r="AD33" s="175">
        <f>'Дневной стационар'!D33</f>
        <v>54025.7</v>
      </c>
      <c r="AE33" s="148">
        <f>'Дневной стационар'!L33</f>
        <v>71239.839999999997</v>
      </c>
      <c r="AF33" s="176">
        <f t="shared" si="10"/>
        <v>17214.14</v>
      </c>
      <c r="AG33" s="148"/>
      <c r="AH33" s="148"/>
      <c r="AI33" s="178">
        <f t="shared" si="11"/>
        <v>0</v>
      </c>
      <c r="AJ33" s="181">
        <f t="shared" si="12"/>
        <v>393651.95999999996</v>
      </c>
      <c r="AK33" s="187">
        <f t="shared" si="13"/>
        <v>414253.35</v>
      </c>
      <c r="AL33" s="182">
        <f t="shared" si="14"/>
        <v>20601.390000000014</v>
      </c>
      <c r="AM33" s="215">
        <f>'[1]410028'!$W$15</f>
        <v>4930.4999999999991</v>
      </c>
      <c r="AN33" s="215">
        <f>'[3]410028'!$W$15</f>
        <v>6072.7999999999984</v>
      </c>
      <c r="AO33" s="216">
        <f t="shared" si="15"/>
        <v>1142.2999999999993</v>
      </c>
      <c r="AP33" s="215">
        <f t="shared" si="16"/>
        <v>388721.45999999996</v>
      </c>
      <c r="AQ33" s="215">
        <f t="shared" si="17"/>
        <v>408180.55</v>
      </c>
      <c r="AR33" s="216">
        <f t="shared" si="18"/>
        <v>19459.090000000026</v>
      </c>
      <c r="AS33" s="353">
        <v>57730.400000000001</v>
      </c>
      <c r="AT33" s="357">
        <v>31260</v>
      </c>
      <c r="AU33" s="217">
        <v>1</v>
      </c>
    </row>
    <row r="34" spans="1:47" x14ac:dyDescent="0.25">
      <c r="A34" s="9">
        <f>'Скорая медицинская помощь'!A34</f>
        <v>21</v>
      </c>
      <c r="B34" s="145" t="str">
        <f>'Скорая медицинская помощь'!C34</f>
        <v>ГБУЗ КК "УСТЬ-БОЛЬШЕРЕЦКАЯ РБ"</v>
      </c>
      <c r="C34" s="175">
        <f>'Скорая медицинская помощь'!E34</f>
        <v>24125.32</v>
      </c>
      <c r="D34" s="148">
        <f>'Скорая медицинская помощь'!I34</f>
        <v>24125.32</v>
      </c>
      <c r="E34" s="192">
        <f t="shared" si="1"/>
        <v>0</v>
      </c>
      <c r="F34" s="175">
        <f>Поликлиника!E34</f>
        <v>21507.809999999998</v>
      </c>
      <c r="G34" s="148">
        <f>Поликлиника!K34</f>
        <v>21801.809999999998</v>
      </c>
      <c r="H34" s="176">
        <f t="shared" si="2"/>
        <v>294</v>
      </c>
      <c r="I34" s="177">
        <f>Поликлиника!AS34</f>
        <v>3527.33</v>
      </c>
      <c r="J34" s="177">
        <f>Поликлиника!AW34</f>
        <v>3740.08</v>
      </c>
      <c r="K34" s="176">
        <f t="shared" si="3"/>
        <v>212.75</v>
      </c>
      <c r="L34" s="148">
        <f>Поликлиника!AC34</f>
        <v>12920.589999999998</v>
      </c>
      <c r="M34" s="148">
        <f>Поликлиника!AG34</f>
        <v>14612.539999999999</v>
      </c>
      <c r="N34" s="176">
        <f t="shared" si="4"/>
        <v>1691.9500000000007</v>
      </c>
      <c r="O34" s="154">
        <f>Поликлиника!BI34</f>
        <v>890.72</v>
      </c>
      <c r="P34" s="154">
        <f>Поликлиника!BM34</f>
        <v>890.72</v>
      </c>
      <c r="Q34" s="151">
        <f t="shared" si="5"/>
        <v>0</v>
      </c>
      <c r="R34" s="148">
        <f>Поликлиника!BY34</f>
        <v>114111.9</v>
      </c>
      <c r="S34" s="148">
        <f>Поликлиника!CC34</f>
        <v>114111.9</v>
      </c>
      <c r="T34" s="176">
        <f t="shared" si="6"/>
        <v>0</v>
      </c>
      <c r="U34" s="177">
        <f>Поликлиника!CP34</f>
        <v>0</v>
      </c>
      <c r="V34" s="177">
        <f>Поликлиника!CT34</f>
        <v>0</v>
      </c>
      <c r="W34" s="178">
        <f t="shared" si="7"/>
        <v>0</v>
      </c>
      <c r="X34" s="179">
        <f>'Круглосуточный стационар'!D34</f>
        <v>34293.949999999997</v>
      </c>
      <c r="Y34" s="180">
        <f>'Круглосуточный стационар'!H34</f>
        <v>34293.949999999997</v>
      </c>
      <c r="Z34" s="176">
        <f t="shared" si="8"/>
        <v>0</v>
      </c>
      <c r="AA34" s="180">
        <f>'Круглосуточный стационар'!T34</f>
        <v>0</v>
      </c>
      <c r="AB34" s="180">
        <f>'Круглосуточный стационар'!X34</f>
        <v>0</v>
      </c>
      <c r="AC34" s="178">
        <f t="shared" si="9"/>
        <v>0</v>
      </c>
      <c r="AD34" s="175">
        <f>'Дневной стационар'!D34</f>
        <v>8412.77</v>
      </c>
      <c r="AE34" s="148">
        <f>'Дневной стационар'!L34</f>
        <v>8412.77</v>
      </c>
      <c r="AF34" s="176">
        <f t="shared" si="10"/>
        <v>0</v>
      </c>
      <c r="AG34" s="148"/>
      <c r="AH34" s="148"/>
      <c r="AI34" s="178">
        <f t="shared" si="11"/>
        <v>0</v>
      </c>
      <c r="AJ34" s="181">
        <f t="shared" si="12"/>
        <v>219790.38999999996</v>
      </c>
      <c r="AK34" s="187">
        <f t="shared" si="13"/>
        <v>221989.08999999997</v>
      </c>
      <c r="AL34" s="182">
        <f t="shared" si="14"/>
        <v>2198.7000000000116</v>
      </c>
      <c r="AM34" s="215">
        <f>'[1]410029'!$W$15</f>
        <v>547.20000000000005</v>
      </c>
      <c r="AN34" s="215">
        <f>'[3]410029'!$W$15</f>
        <v>761.7</v>
      </c>
      <c r="AO34" s="216">
        <f t="shared" si="15"/>
        <v>214.5</v>
      </c>
      <c r="AP34" s="215">
        <f t="shared" si="16"/>
        <v>219243.18999999994</v>
      </c>
      <c r="AQ34" s="215">
        <f t="shared" si="17"/>
        <v>221227.38999999996</v>
      </c>
      <c r="AR34" s="216">
        <f t="shared" si="18"/>
        <v>1984.2000000000116</v>
      </c>
      <c r="AS34" s="353">
        <v>38924.699999999997</v>
      </c>
      <c r="AT34" s="357">
        <v>18138</v>
      </c>
      <c r="AU34" s="217">
        <v>1</v>
      </c>
    </row>
    <row r="35" spans="1:47" x14ac:dyDescent="0.25">
      <c r="A35" s="9">
        <f>'Скорая медицинская помощь'!A35</f>
        <v>22</v>
      </c>
      <c r="B35" s="145" t="str">
        <f>'Скорая медицинская помощь'!C35</f>
        <v>ГБУЗ "УСТЬ-КАМЧАТСКАЯ РБ"</v>
      </c>
      <c r="C35" s="175">
        <f>'Скорая медицинская помощь'!E35</f>
        <v>19155.5</v>
      </c>
      <c r="D35" s="148">
        <f>'Скорая медицинская помощь'!I35</f>
        <v>19155.5</v>
      </c>
      <c r="E35" s="192">
        <f t="shared" si="1"/>
        <v>0</v>
      </c>
      <c r="F35" s="175">
        <f>Поликлиника!E35</f>
        <v>19112.259999999998</v>
      </c>
      <c r="G35" s="148">
        <f>Поликлиника!K35</f>
        <v>19352.259999999998</v>
      </c>
      <c r="H35" s="176">
        <f t="shared" si="2"/>
        <v>240</v>
      </c>
      <c r="I35" s="177">
        <f>Поликлиника!AS35</f>
        <v>3185.47</v>
      </c>
      <c r="J35" s="177">
        <f>Поликлиника!AW35</f>
        <v>3185.47</v>
      </c>
      <c r="K35" s="176">
        <f t="shared" si="3"/>
        <v>0</v>
      </c>
      <c r="L35" s="148">
        <f>Поликлиника!AC35</f>
        <v>8804.739999999998</v>
      </c>
      <c r="M35" s="148">
        <f>Поликлиника!AG35</f>
        <v>9918.1699999999983</v>
      </c>
      <c r="N35" s="176">
        <f t="shared" si="4"/>
        <v>1113.4300000000003</v>
      </c>
      <c r="O35" s="154">
        <f>Поликлиника!BI35</f>
        <v>1247</v>
      </c>
      <c r="P35" s="154">
        <f>Поликлиника!BM35</f>
        <v>1247</v>
      </c>
      <c r="Q35" s="151">
        <f t="shared" si="5"/>
        <v>0</v>
      </c>
      <c r="R35" s="148">
        <f>Поликлиника!BY35</f>
        <v>69918.91</v>
      </c>
      <c r="S35" s="148">
        <f>Поликлиника!CC35</f>
        <v>69740.91</v>
      </c>
      <c r="T35" s="176">
        <f t="shared" si="6"/>
        <v>-178</v>
      </c>
      <c r="U35" s="177">
        <f>Поликлиника!CP35</f>
        <v>340.53</v>
      </c>
      <c r="V35" s="177">
        <f>Поликлиника!CT35</f>
        <v>162.52999999999997</v>
      </c>
      <c r="W35" s="178">
        <f t="shared" si="7"/>
        <v>-178</v>
      </c>
      <c r="X35" s="179">
        <f>'Круглосуточный стационар'!D35</f>
        <v>41072.339999999997</v>
      </c>
      <c r="Y35" s="180">
        <f>'Круглосуточный стационар'!H35</f>
        <v>41072.339999999997</v>
      </c>
      <c r="Z35" s="176">
        <f t="shared" si="8"/>
        <v>0</v>
      </c>
      <c r="AA35" s="180">
        <f>'Круглосуточный стационар'!T35</f>
        <v>0</v>
      </c>
      <c r="AB35" s="180">
        <f>'Круглосуточный стационар'!X35</f>
        <v>0</v>
      </c>
      <c r="AC35" s="178">
        <f t="shared" si="9"/>
        <v>0</v>
      </c>
      <c r="AD35" s="175">
        <f>'Дневной стационар'!D35</f>
        <v>15405.9</v>
      </c>
      <c r="AE35" s="148">
        <f>'Дневной стационар'!L35</f>
        <v>15405.9</v>
      </c>
      <c r="AF35" s="176">
        <f t="shared" si="10"/>
        <v>0</v>
      </c>
      <c r="AG35" s="148"/>
      <c r="AH35" s="148"/>
      <c r="AI35" s="178">
        <f t="shared" si="11"/>
        <v>0</v>
      </c>
      <c r="AJ35" s="181">
        <f t="shared" si="12"/>
        <v>177902.11999999997</v>
      </c>
      <c r="AK35" s="187">
        <f t="shared" si="13"/>
        <v>179077.55</v>
      </c>
      <c r="AL35" s="182">
        <f t="shared" si="14"/>
        <v>1175.4300000000221</v>
      </c>
      <c r="AM35" s="215">
        <f>'[1]410030'!$W$15</f>
        <v>782.79</v>
      </c>
      <c r="AN35" s="215">
        <f>'[3]410030'!$W$15</f>
        <v>821.18999999999994</v>
      </c>
      <c r="AO35" s="216">
        <f t="shared" si="15"/>
        <v>38.399999999999977</v>
      </c>
      <c r="AP35" s="215">
        <f t="shared" si="16"/>
        <v>177119.32999999996</v>
      </c>
      <c r="AQ35" s="215">
        <f t="shared" si="17"/>
        <v>178256.36</v>
      </c>
      <c r="AR35" s="216">
        <f t="shared" si="18"/>
        <v>1137.0300000000279</v>
      </c>
      <c r="AS35" s="353">
        <v>58402.04</v>
      </c>
      <c r="AT35" s="357">
        <v>13088</v>
      </c>
      <c r="AU35" s="217">
        <v>1</v>
      </c>
    </row>
    <row r="36" spans="1:47" x14ac:dyDescent="0.25">
      <c r="A36" s="9">
        <f>'Скорая медицинская помощь'!A36</f>
        <v>23</v>
      </c>
      <c r="B36" s="145" t="str">
        <f>'Скорая медицинская помощь'!C36</f>
        <v>ГБУЗ КК "КЛЮЧЕВСКАЯ РБ"</v>
      </c>
      <c r="C36" s="175">
        <f>'Скорая медицинская помощь'!E36</f>
        <v>23291.74</v>
      </c>
      <c r="D36" s="148">
        <f>'Скорая медицинская помощь'!I36</f>
        <v>23291.74</v>
      </c>
      <c r="E36" s="192">
        <f t="shared" si="1"/>
        <v>0</v>
      </c>
      <c r="F36" s="175">
        <f>Поликлиника!E36</f>
        <v>27410.84</v>
      </c>
      <c r="G36" s="148">
        <f>Поликлиника!K36</f>
        <v>27767.84</v>
      </c>
      <c r="H36" s="176">
        <f t="shared" si="2"/>
        <v>357</v>
      </c>
      <c r="I36" s="177">
        <f>Поликлиника!AS36</f>
        <v>7303.28</v>
      </c>
      <c r="J36" s="177">
        <f>Поликлиника!AW36</f>
        <v>7639.74</v>
      </c>
      <c r="K36" s="176">
        <f t="shared" si="3"/>
        <v>336.46000000000004</v>
      </c>
      <c r="L36" s="148">
        <f>Поликлиника!AC36</f>
        <v>21563.52</v>
      </c>
      <c r="M36" s="148">
        <f>Поликлиника!AG36</f>
        <v>22322.75</v>
      </c>
      <c r="N36" s="176">
        <f t="shared" si="4"/>
        <v>759.22999999999956</v>
      </c>
      <c r="O36" s="154">
        <f>Поликлиника!BI36</f>
        <v>510.73</v>
      </c>
      <c r="P36" s="154">
        <f>Поликлиника!BM36</f>
        <v>510.72999999999996</v>
      </c>
      <c r="Q36" s="151">
        <f t="shared" si="5"/>
        <v>0</v>
      </c>
      <c r="R36" s="148">
        <f>Поликлиника!BY36</f>
        <v>40684.32</v>
      </c>
      <c r="S36" s="148">
        <f>Поликлиника!CC36</f>
        <v>40684.32</v>
      </c>
      <c r="T36" s="176">
        <f t="shared" si="6"/>
        <v>0</v>
      </c>
      <c r="U36" s="177">
        <f>Поликлиника!CP36</f>
        <v>0</v>
      </c>
      <c r="V36" s="177">
        <f>Поликлиника!CT36</f>
        <v>0</v>
      </c>
      <c r="W36" s="178">
        <f t="shared" si="7"/>
        <v>0</v>
      </c>
      <c r="X36" s="179">
        <f>'Круглосуточный стационар'!D36</f>
        <v>66268.149999999994</v>
      </c>
      <c r="Y36" s="180">
        <f>'Круглосуточный стационар'!H36</f>
        <v>66268.149999999994</v>
      </c>
      <c r="Z36" s="176">
        <f t="shared" si="8"/>
        <v>0</v>
      </c>
      <c r="AA36" s="180">
        <f>'Круглосуточный стационар'!T36</f>
        <v>0</v>
      </c>
      <c r="AB36" s="180">
        <f>'Круглосуточный стационар'!X36</f>
        <v>0</v>
      </c>
      <c r="AC36" s="178">
        <f t="shared" si="9"/>
        <v>0</v>
      </c>
      <c r="AD36" s="175">
        <f>'Дневной стационар'!D36</f>
        <v>16976.719999999998</v>
      </c>
      <c r="AE36" s="148">
        <f>'Дневной стационар'!L36</f>
        <v>17534.02</v>
      </c>
      <c r="AF36" s="176">
        <f t="shared" si="10"/>
        <v>557.30000000000291</v>
      </c>
      <c r="AG36" s="148"/>
      <c r="AH36" s="148"/>
      <c r="AI36" s="178">
        <f t="shared" si="11"/>
        <v>0</v>
      </c>
      <c r="AJ36" s="181">
        <f t="shared" si="12"/>
        <v>204009.3</v>
      </c>
      <c r="AK36" s="187">
        <f t="shared" si="13"/>
        <v>206019.28999999998</v>
      </c>
      <c r="AL36" s="182">
        <f t="shared" si="14"/>
        <v>2009.9899999999907</v>
      </c>
      <c r="AM36" s="215">
        <f>'[1]410031'!$W$15</f>
        <v>4363.45</v>
      </c>
      <c r="AN36" s="215">
        <f>'[3]410031'!$W$15</f>
        <v>4370.1899999999996</v>
      </c>
      <c r="AO36" s="216">
        <f t="shared" si="15"/>
        <v>6.7399999999997817</v>
      </c>
      <c r="AP36" s="215">
        <f t="shared" si="16"/>
        <v>199645.84999999998</v>
      </c>
      <c r="AQ36" s="215">
        <f t="shared" si="17"/>
        <v>201649.09999999998</v>
      </c>
      <c r="AR36" s="216">
        <f t="shared" si="18"/>
        <v>2003.25</v>
      </c>
      <c r="AS36" s="353">
        <v>31016.6</v>
      </c>
      <c r="AT36" s="357">
        <v>15335</v>
      </c>
      <c r="AU36" s="217">
        <v>1</v>
      </c>
    </row>
    <row r="37" spans="1:47" x14ac:dyDescent="0.25">
      <c r="A37" s="9">
        <f>'Скорая медицинская помощь'!A37</f>
        <v>24</v>
      </c>
      <c r="B37" s="145" t="str">
        <f>'Скорая медицинская помощь'!C37</f>
        <v>ГБУЗ КК СОБОЛЕВСКАЯ РБ</v>
      </c>
      <c r="C37" s="175">
        <f>'Скорая медицинская помощь'!E37</f>
        <v>11800.46</v>
      </c>
      <c r="D37" s="148">
        <f>'Скорая медицинская помощь'!I37</f>
        <v>11800.46</v>
      </c>
      <c r="E37" s="192">
        <f t="shared" si="1"/>
        <v>0</v>
      </c>
      <c r="F37" s="175">
        <f>Поликлиника!E37</f>
        <v>10104.549999999999</v>
      </c>
      <c r="G37" s="148">
        <f>Поликлиника!K37</f>
        <v>11076.689999999999</v>
      </c>
      <c r="H37" s="176">
        <f t="shared" si="2"/>
        <v>972.13999999999942</v>
      </c>
      <c r="I37" s="177">
        <f>Поликлиника!AS37</f>
        <v>1830.6299999999999</v>
      </c>
      <c r="J37" s="177">
        <f>Поликлиника!AW37</f>
        <v>1830.6299999999999</v>
      </c>
      <c r="K37" s="176">
        <f t="shared" si="3"/>
        <v>0</v>
      </c>
      <c r="L37" s="148">
        <f>Поликлиника!AC37</f>
        <v>4116.1699999999992</v>
      </c>
      <c r="M37" s="148">
        <f>Поликлиника!AG37</f>
        <v>5172.3999999999996</v>
      </c>
      <c r="N37" s="176">
        <f t="shared" si="4"/>
        <v>1056.2300000000005</v>
      </c>
      <c r="O37" s="154">
        <f>Поликлиника!BI37</f>
        <v>1479.0500000000002</v>
      </c>
      <c r="P37" s="154">
        <f>Поликлиника!BM37</f>
        <v>1479.0500000000002</v>
      </c>
      <c r="Q37" s="151">
        <f t="shared" si="5"/>
        <v>0</v>
      </c>
      <c r="R37" s="148">
        <f>Поликлиника!BY37</f>
        <v>85745.700000000012</v>
      </c>
      <c r="S37" s="148">
        <f>Поликлиника!CC37</f>
        <v>85745.700000000012</v>
      </c>
      <c r="T37" s="176">
        <f t="shared" si="6"/>
        <v>0</v>
      </c>
      <c r="U37" s="177">
        <f>Поликлиника!CP37</f>
        <v>0</v>
      </c>
      <c r="V37" s="177">
        <f>Поликлиника!CT37</f>
        <v>0</v>
      </c>
      <c r="W37" s="178">
        <f t="shared" si="7"/>
        <v>0</v>
      </c>
      <c r="X37" s="179">
        <f>'Круглосуточный стационар'!D37</f>
        <v>30881.019999999997</v>
      </c>
      <c r="Y37" s="180">
        <f>'Круглосуточный стационар'!H37</f>
        <v>30881.019999999997</v>
      </c>
      <c r="Z37" s="176">
        <f t="shared" si="8"/>
        <v>0</v>
      </c>
      <c r="AA37" s="180">
        <f>'Круглосуточный стационар'!T37</f>
        <v>0</v>
      </c>
      <c r="AB37" s="180">
        <f>'Круглосуточный стационар'!X37</f>
        <v>0</v>
      </c>
      <c r="AC37" s="178">
        <f t="shared" si="9"/>
        <v>0</v>
      </c>
      <c r="AD37" s="175">
        <f>'Дневной стационар'!D37</f>
        <v>9204.4699999999993</v>
      </c>
      <c r="AE37" s="148">
        <f>'Дневной стационар'!L37</f>
        <v>9204.4699999999993</v>
      </c>
      <c r="AF37" s="176">
        <f t="shared" si="10"/>
        <v>0</v>
      </c>
      <c r="AG37" s="148"/>
      <c r="AH37" s="148"/>
      <c r="AI37" s="178">
        <f t="shared" si="11"/>
        <v>0</v>
      </c>
      <c r="AJ37" s="181">
        <f t="shared" si="12"/>
        <v>155162.05000000002</v>
      </c>
      <c r="AK37" s="187">
        <f t="shared" si="13"/>
        <v>157190.42000000001</v>
      </c>
      <c r="AL37" s="182">
        <f t="shared" si="14"/>
        <v>2028.3699999999953</v>
      </c>
      <c r="AM37" s="215">
        <f>'[1]410032'!$W$15</f>
        <v>2804.63</v>
      </c>
      <c r="AN37" s="215">
        <f>'[3]410032'!$W$15</f>
        <v>2861.1500000000005</v>
      </c>
      <c r="AO37" s="216">
        <f t="shared" si="15"/>
        <v>56.520000000000437</v>
      </c>
      <c r="AP37" s="215">
        <f t="shared" si="16"/>
        <v>152357.42000000001</v>
      </c>
      <c r="AQ37" s="215">
        <f t="shared" si="17"/>
        <v>154329.27000000002</v>
      </c>
      <c r="AR37" s="216">
        <f t="shared" si="18"/>
        <v>1971.8500000000058</v>
      </c>
      <c r="AS37" s="353">
        <v>9628.4</v>
      </c>
      <c r="AT37" s="357">
        <v>12915</v>
      </c>
      <c r="AU37" s="217">
        <v>1</v>
      </c>
    </row>
    <row r="38" spans="1:47" x14ac:dyDescent="0.25">
      <c r="A38" s="9">
        <f>'Скорая медицинская помощь'!A38</f>
        <v>25</v>
      </c>
      <c r="B38" s="145" t="str">
        <f>'Скорая медицинская помощь'!C38</f>
        <v>ГБУЗ КК БЫСТРИНСКАЯ РБ</v>
      </c>
      <c r="C38" s="175">
        <f>'Скорая медицинская помощь'!E38</f>
        <v>13506.189999999999</v>
      </c>
      <c r="D38" s="148">
        <f>'Скорая медицинская помощь'!I38</f>
        <v>13506.189999999999</v>
      </c>
      <c r="E38" s="192">
        <f t="shared" si="1"/>
        <v>0</v>
      </c>
      <c r="F38" s="175">
        <f>Поликлиника!E38</f>
        <v>13172.14</v>
      </c>
      <c r="G38" s="148">
        <f>Поликлиника!K38</f>
        <v>13429.64</v>
      </c>
      <c r="H38" s="176">
        <f t="shared" si="2"/>
        <v>257.5</v>
      </c>
      <c r="I38" s="177">
        <f>Поликлиника!AS38</f>
        <v>1538.35</v>
      </c>
      <c r="J38" s="177">
        <f>Поликлиника!AW38</f>
        <v>1538.35</v>
      </c>
      <c r="K38" s="176">
        <f t="shared" si="3"/>
        <v>0</v>
      </c>
      <c r="L38" s="148">
        <f>Поликлиника!AC38</f>
        <v>4371.66</v>
      </c>
      <c r="M38" s="148">
        <f>Поликлиника!AG38</f>
        <v>4835.2899999999991</v>
      </c>
      <c r="N38" s="176">
        <f t="shared" si="4"/>
        <v>463.6299999999992</v>
      </c>
      <c r="O38" s="154">
        <f>Поликлиника!BI38</f>
        <v>890.72</v>
      </c>
      <c r="P38" s="154">
        <f>Поликлиника!BM38</f>
        <v>890.72</v>
      </c>
      <c r="Q38" s="151">
        <f t="shared" si="5"/>
        <v>0</v>
      </c>
      <c r="R38" s="148">
        <f>Поликлиника!BY38</f>
        <v>35061.599999999999</v>
      </c>
      <c r="S38" s="148">
        <f>Поликлиника!CC38</f>
        <v>35061.599999999999</v>
      </c>
      <c r="T38" s="176">
        <f t="shared" si="6"/>
        <v>0</v>
      </c>
      <c r="U38" s="177">
        <f>Поликлиника!CP38</f>
        <v>0</v>
      </c>
      <c r="V38" s="177">
        <f>Поликлиника!CT38</f>
        <v>0</v>
      </c>
      <c r="W38" s="178">
        <f t="shared" si="7"/>
        <v>0</v>
      </c>
      <c r="X38" s="179">
        <f>'Круглосуточный стационар'!D38</f>
        <v>26596.47</v>
      </c>
      <c r="Y38" s="180">
        <f>'Круглосуточный стационар'!H38</f>
        <v>26596.47</v>
      </c>
      <c r="Z38" s="176">
        <f t="shared" si="8"/>
        <v>0</v>
      </c>
      <c r="AA38" s="180">
        <f>'Круглосуточный стационар'!T38</f>
        <v>0</v>
      </c>
      <c r="AB38" s="180">
        <f>'Круглосуточный стационар'!X38</f>
        <v>0</v>
      </c>
      <c r="AC38" s="178">
        <f t="shared" si="9"/>
        <v>0</v>
      </c>
      <c r="AD38" s="175">
        <f>'Дневной стационар'!D38</f>
        <v>13504.529999999999</v>
      </c>
      <c r="AE38" s="148">
        <f>'Дневной стационар'!L38</f>
        <v>13504.529999999999</v>
      </c>
      <c r="AF38" s="176">
        <f t="shared" si="10"/>
        <v>0</v>
      </c>
      <c r="AG38" s="148"/>
      <c r="AH38" s="148"/>
      <c r="AI38" s="178">
        <f t="shared" si="11"/>
        <v>0</v>
      </c>
      <c r="AJ38" s="181">
        <f t="shared" si="12"/>
        <v>108641.66</v>
      </c>
      <c r="AK38" s="187">
        <f t="shared" si="13"/>
        <v>109362.79</v>
      </c>
      <c r="AL38" s="182">
        <f t="shared" si="14"/>
        <v>721.1299999999901</v>
      </c>
      <c r="AM38" s="215">
        <f>'[1]410033'!$W$15</f>
        <v>138</v>
      </c>
      <c r="AN38" s="215">
        <f>'[3]410033'!$W$15</f>
        <v>138</v>
      </c>
      <c r="AO38" s="216">
        <f t="shared" si="15"/>
        <v>0</v>
      </c>
      <c r="AP38" s="215">
        <f t="shared" si="16"/>
        <v>108503.66</v>
      </c>
      <c r="AQ38" s="215">
        <f t="shared" si="17"/>
        <v>109224.79</v>
      </c>
      <c r="AR38" s="216">
        <f t="shared" si="18"/>
        <v>721.1299999999901</v>
      </c>
      <c r="AS38" s="353">
        <v>20758.599999999999</v>
      </c>
      <c r="AT38" s="357">
        <v>7748</v>
      </c>
      <c r="AU38" s="217">
        <v>1</v>
      </c>
    </row>
    <row r="39" spans="1:47" x14ac:dyDescent="0.25">
      <c r="A39" s="9">
        <f>'Скорая медицинская помощь'!A39</f>
        <v>26</v>
      </c>
      <c r="B39" s="145" t="str">
        <f>'Скорая медицинская помощь'!C39</f>
        <v>ГБУЗ КК ВИЛЮЧИНСКАЯ ГБ</v>
      </c>
      <c r="C39" s="175">
        <f>'Скорая медицинская помощь'!E39</f>
        <v>116500.82</v>
      </c>
      <c r="D39" s="148">
        <f>'Скорая медицинская помощь'!I39</f>
        <v>116500.82</v>
      </c>
      <c r="E39" s="192">
        <f t="shared" si="1"/>
        <v>0</v>
      </c>
      <c r="F39" s="175">
        <f>Поликлиника!E39</f>
        <v>123537.15</v>
      </c>
      <c r="G39" s="148">
        <f>Поликлиника!K39</f>
        <v>125309.15</v>
      </c>
      <c r="H39" s="176">
        <f t="shared" si="2"/>
        <v>1772</v>
      </c>
      <c r="I39" s="177">
        <f>Поликлиника!AS39</f>
        <v>16988.93</v>
      </c>
      <c r="J39" s="177">
        <f>Поликлиника!AW39</f>
        <v>18353.010000000002</v>
      </c>
      <c r="K39" s="176">
        <f t="shared" si="3"/>
        <v>1364.0800000000017</v>
      </c>
      <c r="L39" s="148">
        <f>Поликлиника!AC39</f>
        <v>87921.600000000006</v>
      </c>
      <c r="M39" s="148">
        <f>Поликлиника!AG39</f>
        <v>94869.380000000019</v>
      </c>
      <c r="N39" s="176">
        <f t="shared" si="4"/>
        <v>6947.7800000000134</v>
      </c>
      <c r="O39" s="154">
        <f>Поликлиника!BI39</f>
        <v>9322.4999999999982</v>
      </c>
      <c r="P39" s="154">
        <f>Поликлиника!BM39</f>
        <v>9322.4999999999982</v>
      </c>
      <c r="Q39" s="151">
        <f t="shared" si="5"/>
        <v>0</v>
      </c>
      <c r="R39" s="148">
        <f>Поликлиника!BY39</f>
        <v>47598.429999999986</v>
      </c>
      <c r="S39" s="148">
        <f>Поликлиника!CC39</f>
        <v>47232.369999999988</v>
      </c>
      <c r="T39" s="176">
        <f t="shared" si="6"/>
        <v>-366.05999999999767</v>
      </c>
      <c r="U39" s="177">
        <f>Поликлиника!CP39</f>
        <v>3703.5199999999995</v>
      </c>
      <c r="V39" s="177">
        <f>Поликлиника!CT39</f>
        <v>3337.46</v>
      </c>
      <c r="W39" s="178">
        <f t="shared" si="7"/>
        <v>-366.05999999999949</v>
      </c>
      <c r="X39" s="179">
        <f>'Круглосуточный стационар'!D39</f>
        <v>270345.62</v>
      </c>
      <c r="Y39" s="180">
        <f>'Круглосуточный стационар'!H39</f>
        <v>270345.62</v>
      </c>
      <c r="Z39" s="176">
        <f t="shared" si="8"/>
        <v>0</v>
      </c>
      <c r="AA39" s="180">
        <f>'Круглосуточный стационар'!T39</f>
        <v>0</v>
      </c>
      <c r="AB39" s="180">
        <f>'Круглосуточный стационар'!X39</f>
        <v>0</v>
      </c>
      <c r="AC39" s="178">
        <f t="shared" si="9"/>
        <v>0</v>
      </c>
      <c r="AD39" s="175">
        <f>'Дневной стационар'!D39</f>
        <v>29608.180000000004</v>
      </c>
      <c r="AE39" s="148">
        <f>'Дневной стационар'!L39</f>
        <v>31715.250000000004</v>
      </c>
      <c r="AF39" s="176">
        <f t="shared" si="10"/>
        <v>2107.0699999999997</v>
      </c>
      <c r="AG39" s="148"/>
      <c r="AH39" s="148"/>
      <c r="AI39" s="178">
        <f t="shared" si="11"/>
        <v>0</v>
      </c>
      <c r="AJ39" s="181">
        <f t="shared" si="12"/>
        <v>701823.23</v>
      </c>
      <c r="AK39" s="187">
        <f t="shared" si="13"/>
        <v>713648.1</v>
      </c>
      <c r="AL39" s="182">
        <f t="shared" si="14"/>
        <v>11824.869999999995</v>
      </c>
      <c r="AM39" s="215">
        <f>'[1]410035'!$W$15</f>
        <v>16428.843999999997</v>
      </c>
      <c r="AN39" s="215">
        <f>'[3]410035'!$W$15</f>
        <v>26098.184000000001</v>
      </c>
      <c r="AO39" s="216">
        <f t="shared" si="15"/>
        <v>9669.3400000000038</v>
      </c>
      <c r="AP39" s="215">
        <f t="shared" si="16"/>
        <v>685394.38599999994</v>
      </c>
      <c r="AQ39" s="215">
        <f t="shared" si="17"/>
        <v>687549.91599999997</v>
      </c>
      <c r="AR39" s="216">
        <f t="shared" si="18"/>
        <v>2155.5300000000279</v>
      </c>
      <c r="AS39" s="353">
        <v>40914.11</v>
      </c>
      <c r="AT39" s="357">
        <v>53175</v>
      </c>
      <c r="AU39" s="217">
        <v>1</v>
      </c>
    </row>
    <row r="40" spans="1:47" x14ac:dyDescent="0.25">
      <c r="A40" s="9">
        <f>'Скорая медицинская помощь'!A40</f>
        <v>27</v>
      </c>
      <c r="B40" s="145" t="str">
        <f>'Скорая медицинская помощь'!C40</f>
        <v>ГБУЗ КК НИКОЛЬСКАЯ РБ</v>
      </c>
      <c r="C40" s="175">
        <f>'Скорая медицинская помощь'!E40</f>
        <v>0</v>
      </c>
      <c r="D40" s="148">
        <f>'Скорая медицинская помощь'!I40</f>
        <v>0</v>
      </c>
      <c r="E40" s="192">
        <f t="shared" si="1"/>
        <v>0</v>
      </c>
      <c r="F40" s="175">
        <f>Поликлиника!E40</f>
        <v>1317.44</v>
      </c>
      <c r="G40" s="148">
        <f>Поликлиника!K40</f>
        <v>1317.44</v>
      </c>
      <c r="H40" s="176">
        <f t="shared" si="2"/>
        <v>0</v>
      </c>
      <c r="I40" s="177">
        <f>Поликлиника!AS40</f>
        <v>759.43</v>
      </c>
      <c r="J40" s="177">
        <f>Поликлиника!AW40</f>
        <v>759.43</v>
      </c>
      <c r="K40" s="176">
        <f t="shared" si="3"/>
        <v>0</v>
      </c>
      <c r="L40" s="148">
        <f>Поликлиника!AC40</f>
        <v>3164.54</v>
      </c>
      <c r="M40" s="148">
        <f>Поликлиника!AG40</f>
        <v>3589.16</v>
      </c>
      <c r="N40" s="176">
        <f t="shared" si="4"/>
        <v>424.61999999999989</v>
      </c>
      <c r="O40" s="154">
        <f>Поликлиника!BI40</f>
        <v>0</v>
      </c>
      <c r="P40" s="154">
        <f>Поликлиника!BM40</f>
        <v>0</v>
      </c>
      <c r="Q40" s="151">
        <f t="shared" si="5"/>
        <v>0</v>
      </c>
      <c r="R40" s="148">
        <f>Поликлиника!BY40</f>
        <v>37194.06</v>
      </c>
      <c r="S40" s="148">
        <f>Поликлиника!CC40</f>
        <v>37194.06</v>
      </c>
      <c r="T40" s="176">
        <f t="shared" si="6"/>
        <v>0</v>
      </c>
      <c r="U40" s="177">
        <f>Поликлиника!CP40</f>
        <v>0</v>
      </c>
      <c r="V40" s="177">
        <f>Поликлиника!CT40</f>
        <v>0</v>
      </c>
      <c r="W40" s="178">
        <f t="shared" si="7"/>
        <v>0</v>
      </c>
      <c r="X40" s="179">
        <f>'Круглосуточный стационар'!D40</f>
        <v>14902.310000000001</v>
      </c>
      <c r="Y40" s="180">
        <f>'Круглосуточный стационар'!H40</f>
        <v>14902.310000000001</v>
      </c>
      <c r="Z40" s="176">
        <f t="shared" si="8"/>
        <v>0</v>
      </c>
      <c r="AA40" s="180">
        <f>'Круглосуточный стационар'!T40</f>
        <v>0</v>
      </c>
      <c r="AB40" s="180">
        <f>'Круглосуточный стационар'!X40</f>
        <v>0</v>
      </c>
      <c r="AC40" s="178">
        <f t="shared" si="9"/>
        <v>0</v>
      </c>
      <c r="AD40" s="175">
        <f>'Дневной стационар'!D40</f>
        <v>3014.35</v>
      </c>
      <c r="AE40" s="148">
        <f>'Дневной стационар'!L40</f>
        <v>3014.35</v>
      </c>
      <c r="AF40" s="176">
        <f t="shared" si="10"/>
        <v>0</v>
      </c>
      <c r="AG40" s="148"/>
      <c r="AH40" s="148"/>
      <c r="AI40" s="178">
        <f t="shared" si="11"/>
        <v>0</v>
      </c>
      <c r="AJ40" s="181">
        <f t="shared" si="12"/>
        <v>60352.130000000005</v>
      </c>
      <c r="AK40" s="187">
        <f t="shared" si="13"/>
        <v>60776.75</v>
      </c>
      <c r="AL40" s="182">
        <f t="shared" si="14"/>
        <v>424.61999999999534</v>
      </c>
      <c r="AM40" s="215">
        <f>'[1]410036'!$W$15</f>
        <v>48.3</v>
      </c>
      <c r="AN40" s="215">
        <f>'[3]410036'!$W$15</f>
        <v>48.3</v>
      </c>
      <c r="AO40" s="216">
        <f t="shared" si="15"/>
        <v>0</v>
      </c>
      <c r="AP40" s="215">
        <f t="shared" si="16"/>
        <v>60303.83</v>
      </c>
      <c r="AQ40" s="215">
        <f t="shared" si="17"/>
        <v>60728.45</v>
      </c>
      <c r="AR40" s="216">
        <f t="shared" si="18"/>
        <v>424.61999999999534</v>
      </c>
      <c r="AS40" s="353">
        <v>15985.9</v>
      </c>
      <c r="AT40" s="357">
        <v>5170</v>
      </c>
      <c r="AU40" s="217">
        <v>1</v>
      </c>
    </row>
    <row r="41" spans="1:47" x14ac:dyDescent="0.25">
      <c r="A41" s="9">
        <f>'Скорая медицинская помощь'!A41</f>
        <v>28</v>
      </c>
      <c r="B41" s="145" t="str">
        <f>'Скорая медицинская помощь'!C41</f>
        <v>ГБУЗ КК "ТИГИЛЬСКАЯ РБ"</v>
      </c>
      <c r="C41" s="175">
        <f>'Скорая медицинская помощь'!E41</f>
        <v>22045.89</v>
      </c>
      <c r="D41" s="148">
        <f>'Скорая медицинская помощь'!I41</f>
        <v>22045.89</v>
      </c>
      <c r="E41" s="192">
        <f t="shared" si="1"/>
        <v>0</v>
      </c>
      <c r="F41" s="175">
        <f>Поликлиника!E41</f>
        <v>17486.66</v>
      </c>
      <c r="G41" s="148">
        <f>Поликлиника!K41</f>
        <v>17968.66</v>
      </c>
      <c r="H41" s="176">
        <f t="shared" si="2"/>
        <v>482</v>
      </c>
      <c r="I41" s="177">
        <f>Поликлиника!AS41</f>
        <v>901.44999999999993</v>
      </c>
      <c r="J41" s="177">
        <f>Поликлиника!AW41</f>
        <v>901.44999999999993</v>
      </c>
      <c r="K41" s="176">
        <f t="shared" si="3"/>
        <v>0</v>
      </c>
      <c r="L41" s="148">
        <f>Поликлиника!AC41</f>
        <v>8451.77</v>
      </c>
      <c r="M41" s="148">
        <f>Поликлиника!AG41</f>
        <v>10950.689999999999</v>
      </c>
      <c r="N41" s="176">
        <f t="shared" si="4"/>
        <v>2498.9199999999983</v>
      </c>
      <c r="O41" s="154">
        <f>Поликлиника!BI41</f>
        <v>830.72</v>
      </c>
      <c r="P41" s="154">
        <f>Поликлиника!BM41</f>
        <v>830.72</v>
      </c>
      <c r="Q41" s="151">
        <f t="shared" si="5"/>
        <v>0</v>
      </c>
      <c r="R41" s="148">
        <f>Поликлиника!BY41</f>
        <v>205950.24000000002</v>
      </c>
      <c r="S41" s="148">
        <f>Поликлиника!CC41</f>
        <v>205950.24000000002</v>
      </c>
      <c r="T41" s="176">
        <f t="shared" si="6"/>
        <v>0</v>
      </c>
      <c r="U41" s="177">
        <f>Поликлиника!CP41</f>
        <v>0</v>
      </c>
      <c r="V41" s="177">
        <f>Поликлиника!CT41</f>
        <v>0</v>
      </c>
      <c r="W41" s="178">
        <f t="shared" si="7"/>
        <v>0</v>
      </c>
      <c r="X41" s="179">
        <f>'Круглосуточный стационар'!D41</f>
        <v>41850.92</v>
      </c>
      <c r="Y41" s="180">
        <f>'Круглосуточный стационар'!H41</f>
        <v>41850.92</v>
      </c>
      <c r="Z41" s="176">
        <f t="shared" si="8"/>
        <v>0</v>
      </c>
      <c r="AA41" s="180">
        <f>'Круглосуточный стационар'!T41</f>
        <v>0</v>
      </c>
      <c r="AB41" s="180">
        <f>'Круглосуточный стационар'!X41</f>
        <v>0</v>
      </c>
      <c r="AC41" s="178">
        <f t="shared" si="9"/>
        <v>0</v>
      </c>
      <c r="AD41" s="175">
        <f>'Дневной стационар'!D41</f>
        <v>11179.08</v>
      </c>
      <c r="AE41" s="148">
        <f>'Дневной стационар'!L41</f>
        <v>11179.08</v>
      </c>
      <c r="AF41" s="176">
        <f t="shared" si="10"/>
        <v>0</v>
      </c>
      <c r="AG41" s="148"/>
      <c r="AH41" s="148"/>
      <c r="AI41" s="178">
        <f t="shared" si="11"/>
        <v>0</v>
      </c>
      <c r="AJ41" s="181">
        <f t="shared" si="12"/>
        <v>308696.73000000004</v>
      </c>
      <c r="AK41" s="187">
        <f t="shared" si="13"/>
        <v>311677.65000000002</v>
      </c>
      <c r="AL41" s="182">
        <f t="shared" si="14"/>
        <v>2980.9199999999837</v>
      </c>
      <c r="AM41" s="215">
        <f>'[1]410037'!$W$15</f>
        <v>271.26</v>
      </c>
      <c r="AN41" s="215">
        <f>'[3]410037'!$W$15</f>
        <v>230.46</v>
      </c>
      <c r="AO41" s="216">
        <f t="shared" si="15"/>
        <v>-40.799999999999983</v>
      </c>
      <c r="AP41" s="215">
        <f t="shared" si="16"/>
        <v>308425.47000000003</v>
      </c>
      <c r="AQ41" s="215">
        <f t="shared" si="17"/>
        <v>311447.19</v>
      </c>
      <c r="AR41" s="216">
        <f t="shared" si="18"/>
        <v>3021.7199999999721</v>
      </c>
      <c r="AS41" s="353">
        <v>9468.7999999999993</v>
      </c>
      <c r="AT41" s="357">
        <v>25547</v>
      </c>
      <c r="AU41" s="217">
        <v>1</v>
      </c>
    </row>
    <row r="42" spans="1:47" x14ac:dyDescent="0.25">
      <c r="A42" s="9">
        <f>'Скорая медицинская помощь'!A42</f>
        <v>29</v>
      </c>
      <c r="B42" s="145" t="str">
        <f>'Скорая медицинская помощь'!C42</f>
        <v>ГБУЗ КК КАРАГИНСКАЯ РБ</v>
      </c>
      <c r="C42" s="175">
        <f>'Скорая медицинская помощь'!E42</f>
        <v>19508.199999999997</v>
      </c>
      <c r="D42" s="148">
        <f>'Скорая медицинская помощь'!I42</f>
        <v>19508.199999999997</v>
      </c>
      <c r="E42" s="192">
        <f t="shared" si="1"/>
        <v>0</v>
      </c>
      <c r="F42" s="175">
        <f>Поликлиника!E42</f>
        <v>17994.82</v>
      </c>
      <c r="G42" s="148">
        <f>Поликлиника!K42</f>
        <v>18203.82</v>
      </c>
      <c r="H42" s="176">
        <f t="shared" si="2"/>
        <v>209</v>
      </c>
      <c r="I42" s="177">
        <f>Поликлиника!AS42</f>
        <v>3480.33</v>
      </c>
      <c r="J42" s="177">
        <f>Поликлиника!AW42</f>
        <v>3480.33</v>
      </c>
      <c r="K42" s="176">
        <f t="shared" si="3"/>
        <v>0</v>
      </c>
      <c r="L42" s="148">
        <f>Поликлиника!AC42</f>
        <v>7399.76</v>
      </c>
      <c r="M42" s="148">
        <f>Поликлиника!AG42</f>
        <v>8432.9100000000017</v>
      </c>
      <c r="N42" s="176">
        <f t="shared" si="4"/>
        <v>1033.1500000000015</v>
      </c>
      <c r="O42" s="154">
        <f>Поликлиника!BI42</f>
        <v>306.52</v>
      </c>
      <c r="P42" s="154">
        <f>Поликлиника!BM42</f>
        <v>306.52</v>
      </c>
      <c r="Q42" s="151">
        <f t="shared" si="5"/>
        <v>0</v>
      </c>
      <c r="R42" s="148">
        <f>Поликлиника!BY42</f>
        <v>90262.180000000008</v>
      </c>
      <c r="S42" s="148">
        <f>Поликлиника!CC42</f>
        <v>90262.180000000008</v>
      </c>
      <c r="T42" s="176">
        <f t="shared" si="6"/>
        <v>0</v>
      </c>
      <c r="U42" s="177">
        <f>Поликлиника!CP42</f>
        <v>0</v>
      </c>
      <c r="V42" s="177">
        <f>Поликлиника!CT42</f>
        <v>0</v>
      </c>
      <c r="W42" s="178">
        <f t="shared" si="7"/>
        <v>0</v>
      </c>
      <c r="X42" s="179">
        <f>'Круглосуточный стационар'!D42</f>
        <v>56553.959999999992</v>
      </c>
      <c r="Y42" s="180">
        <f>'Круглосуточный стационар'!H42</f>
        <v>56553.959999999992</v>
      </c>
      <c r="Z42" s="176">
        <f t="shared" si="8"/>
        <v>0</v>
      </c>
      <c r="AA42" s="180">
        <f>'Круглосуточный стационар'!T42</f>
        <v>0</v>
      </c>
      <c r="AB42" s="180">
        <f>'Круглосуточный стационар'!X42</f>
        <v>0</v>
      </c>
      <c r="AC42" s="178">
        <f t="shared" si="9"/>
        <v>0</v>
      </c>
      <c r="AD42" s="175">
        <f>'Дневной стационар'!D42</f>
        <v>1581.9099999999999</v>
      </c>
      <c r="AE42" s="148">
        <f>'Дневной стационар'!L42</f>
        <v>1581.9099999999999</v>
      </c>
      <c r="AF42" s="176">
        <f t="shared" si="10"/>
        <v>0</v>
      </c>
      <c r="AG42" s="148"/>
      <c r="AH42" s="148"/>
      <c r="AI42" s="178">
        <f t="shared" si="11"/>
        <v>0</v>
      </c>
      <c r="AJ42" s="181">
        <f t="shared" si="12"/>
        <v>197087.68</v>
      </c>
      <c r="AK42" s="187">
        <f t="shared" si="13"/>
        <v>198329.83</v>
      </c>
      <c r="AL42" s="182">
        <f t="shared" si="14"/>
        <v>1242.1499999999942</v>
      </c>
      <c r="AM42" s="215">
        <f>'[1]410038'!$W$15</f>
        <v>88.5</v>
      </c>
      <c r="AN42" s="215">
        <f>'[3]410038'!$W$15</f>
        <v>6.9</v>
      </c>
      <c r="AO42" s="216">
        <f t="shared" si="15"/>
        <v>-81.599999999999994</v>
      </c>
      <c r="AP42" s="215">
        <f t="shared" si="16"/>
        <v>196999.18</v>
      </c>
      <c r="AQ42" s="215">
        <f t="shared" si="17"/>
        <v>198322.93</v>
      </c>
      <c r="AR42" s="216">
        <f t="shared" si="18"/>
        <v>1323.75</v>
      </c>
      <c r="AS42" s="353">
        <v>30145.3</v>
      </c>
      <c r="AT42" s="357">
        <v>14947</v>
      </c>
      <c r="AU42" s="217">
        <v>1</v>
      </c>
    </row>
    <row r="43" spans="1:47" x14ac:dyDescent="0.25">
      <c r="A43" s="9">
        <f>'Скорая медицинская помощь'!A43</f>
        <v>30</v>
      </c>
      <c r="B43" s="145" t="str">
        <f>'Скорая медицинская помощь'!C43</f>
        <v>ГБУЗ КК "ОЛЮТОРСКАЯ РБ"</v>
      </c>
      <c r="C43" s="175">
        <f>'Скорая медицинская помощь'!E43</f>
        <v>20176.59</v>
      </c>
      <c r="D43" s="148">
        <f>'Скорая медицинская помощь'!I43</f>
        <v>20176.59</v>
      </c>
      <c r="E43" s="192">
        <f t="shared" si="1"/>
        <v>0</v>
      </c>
      <c r="F43" s="175">
        <f>Поликлиника!E43</f>
        <v>19694.59</v>
      </c>
      <c r="G43" s="148">
        <f>Поликлиника!K43</f>
        <v>19945.019999999997</v>
      </c>
      <c r="H43" s="176">
        <f t="shared" si="2"/>
        <v>250.42999999999665</v>
      </c>
      <c r="I43" s="177">
        <f>Поликлиника!AS43</f>
        <v>1619.32</v>
      </c>
      <c r="J43" s="177">
        <f>Поликлиника!AW43</f>
        <v>1619.3200000000002</v>
      </c>
      <c r="K43" s="176">
        <f t="shared" si="3"/>
        <v>0</v>
      </c>
      <c r="L43" s="148">
        <f>Поликлиника!AC43</f>
        <v>6422.4800000000014</v>
      </c>
      <c r="M43" s="148">
        <f>Поликлиника!AG43</f>
        <v>7926.57</v>
      </c>
      <c r="N43" s="176">
        <f t="shared" si="4"/>
        <v>1504.0899999999983</v>
      </c>
      <c r="O43" s="154">
        <f>Поликлиника!BI43</f>
        <v>757.35</v>
      </c>
      <c r="P43" s="154">
        <f>Поликлиника!BM43</f>
        <v>757.35</v>
      </c>
      <c r="Q43" s="151">
        <f t="shared" si="5"/>
        <v>0</v>
      </c>
      <c r="R43" s="148">
        <f>Поликлиника!BY43</f>
        <v>119563.76000000001</v>
      </c>
      <c r="S43" s="148">
        <f>Поликлиника!CC43</f>
        <v>119636.00000000001</v>
      </c>
      <c r="T43" s="176">
        <f t="shared" si="6"/>
        <v>72.240000000005239</v>
      </c>
      <c r="U43" s="177">
        <f>Поликлиника!CP43</f>
        <v>486.47</v>
      </c>
      <c r="V43" s="177">
        <f>Поликлиника!CT43</f>
        <v>558.71</v>
      </c>
      <c r="W43" s="178">
        <f t="shared" si="7"/>
        <v>72.240000000000009</v>
      </c>
      <c r="X43" s="179">
        <f>'Круглосуточный стационар'!D43</f>
        <v>51622.89</v>
      </c>
      <c r="Y43" s="180">
        <f>'Круглосуточный стационар'!H43</f>
        <v>51622.89</v>
      </c>
      <c r="Z43" s="176">
        <f t="shared" si="8"/>
        <v>0</v>
      </c>
      <c r="AA43" s="180">
        <f>'Круглосуточный стационар'!T43</f>
        <v>0</v>
      </c>
      <c r="AB43" s="180">
        <f>'Круглосуточный стационар'!X43</f>
        <v>0</v>
      </c>
      <c r="AC43" s="178">
        <f t="shared" si="9"/>
        <v>0</v>
      </c>
      <c r="AD43" s="175">
        <f>'Дневной стационар'!D43</f>
        <v>16838.57</v>
      </c>
      <c r="AE43" s="148">
        <f>'Дневной стационар'!L43</f>
        <v>16838.57</v>
      </c>
      <c r="AF43" s="176">
        <f t="shared" si="10"/>
        <v>0</v>
      </c>
      <c r="AG43" s="148"/>
      <c r="AH43" s="148"/>
      <c r="AI43" s="178">
        <f t="shared" si="11"/>
        <v>0</v>
      </c>
      <c r="AJ43" s="181">
        <f t="shared" si="12"/>
        <v>236695.55000000002</v>
      </c>
      <c r="AK43" s="187">
        <f t="shared" si="13"/>
        <v>238522.31000000006</v>
      </c>
      <c r="AL43" s="182">
        <f t="shared" si="14"/>
        <v>1826.7600000000384</v>
      </c>
      <c r="AM43" s="215">
        <f>'[1]410039'!$W$15</f>
        <v>602.47</v>
      </c>
      <c r="AN43" s="215">
        <f>'[3]410039'!$W$15</f>
        <v>602.47</v>
      </c>
      <c r="AO43" s="216">
        <f t="shared" si="15"/>
        <v>0</v>
      </c>
      <c r="AP43" s="215">
        <f t="shared" si="16"/>
        <v>236093.08000000002</v>
      </c>
      <c r="AQ43" s="215">
        <f t="shared" si="17"/>
        <v>237919.84000000005</v>
      </c>
      <c r="AR43" s="216">
        <f t="shared" si="18"/>
        <v>1826.7600000000384</v>
      </c>
      <c r="AS43" s="353">
        <v>43427.7</v>
      </c>
      <c r="AT43" s="357">
        <v>19649</v>
      </c>
      <c r="AU43" s="217">
        <v>1</v>
      </c>
    </row>
    <row r="44" spans="1:47" x14ac:dyDescent="0.25">
      <c r="A44" s="9">
        <f>'Скорая медицинская помощь'!A44</f>
        <v>31</v>
      </c>
      <c r="B44" s="145" t="str">
        <f>'Скорая медицинская помощь'!C44</f>
        <v>ГБУЗ КК "ПЕНЖИНСКАЯ РБ"</v>
      </c>
      <c r="C44" s="175">
        <f>'Скорая медицинская помощь'!E44</f>
        <v>9858.7099999999991</v>
      </c>
      <c r="D44" s="148">
        <f>'Скорая медицинская помощь'!I44</f>
        <v>9858.7099999999991</v>
      </c>
      <c r="E44" s="192">
        <f t="shared" si="1"/>
        <v>0</v>
      </c>
      <c r="F44" s="175">
        <f>Поликлиника!E44</f>
        <v>3692.5699999999997</v>
      </c>
      <c r="G44" s="148">
        <f>Поликлиника!K44</f>
        <v>3692.5699999999997</v>
      </c>
      <c r="H44" s="176">
        <f t="shared" si="2"/>
        <v>0</v>
      </c>
      <c r="I44" s="177">
        <f>Поликлиника!AS44</f>
        <v>3754.25</v>
      </c>
      <c r="J44" s="177">
        <f>Поликлиника!AW44</f>
        <v>3840.25</v>
      </c>
      <c r="K44" s="176">
        <f t="shared" si="3"/>
        <v>86</v>
      </c>
      <c r="L44" s="148">
        <f>Поликлиника!AC44</f>
        <v>1648.56</v>
      </c>
      <c r="M44" s="148">
        <f>Поликлиника!AG44</f>
        <v>9484.4000000000015</v>
      </c>
      <c r="N44" s="176">
        <f t="shared" si="4"/>
        <v>7835.840000000002</v>
      </c>
      <c r="O44" s="154">
        <f>Поликлиника!BI44</f>
        <v>6014.52</v>
      </c>
      <c r="P44" s="154">
        <f>Поликлиника!BM44</f>
        <v>6014.52</v>
      </c>
      <c r="Q44" s="151">
        <f t="shared" si="5"/>
        <v>0</v>
      </c>
      <c r="R44" s="148">
        <f>Поликлиника!BY44</f>
        <v>61141.89</v>
      </c>
      <c r="S44" s="148">
        <f>Поликлиника!CC44</f>
        <v>62205.81</v>
      </c>
      <c r="T44" s="176">
        <f t="shared" si="6"/>
        <v>1063.9199999999983</v>
      </c>
      <c r="U44" s="177">
        <f>Поликлиника!CP44</f>
        <v>0</v>
      </c>
      <c r="V44" s="177">
        <f>Поликлиника!CT44</f>
        <v>0</v>
      </c>
      <c r="W44" s="178">
        <f t="shared" si="7"/>
        <v>0</v>
      </c>
      <c r="X44" s="179">
        <f>'Круглосуточный стационар'!D44</f>
        <v>53119.83</v>
      </c>
      <c r="Y44" s="180">
        <f>'Круглосуточный стационар'!H44</f>
        <v>53119.83</v>
      </c>
      <c r="Z44" s="176">
        <f t="shared" si="8"/>
        <v>0</v>
      </c>
      <c r="AA44" s="180">
        <f>'Круглосуточный стационар'!T44</f>
        <v>0</v>
      </c>
      <c r="AB44" s="180">
        <f>'Круглосуточный стационар'!X44</f>
        <v>0</v>
      </c>
      <c r="AC44" s="178">
        <f t="shared" si="9"/>
        <v>0</v>
      </c>
      <c r="AD44" s="175">
        <f>'Дневной стационар'!D44</f>
        <v>4555.29</v>
      </c>
      <c r="AE44" s="148">
        <f>'Дневной стационар'!L44</f>
        <v>4555.29</v>
      </c>
      <c r="AF44" s="176">
        <f t="shared" si="10"/>
        <v>0</v>
      </c>
      <c r="AG44" s="148"/>
      <c r="AH44" s="148"/>
      <c r="AI44" s="178">
        <f t="shared" si="11"/>
        <v>0</v>
      </c>
      <c r="AJ44" s="181">
        <f t="shared" si="12"/>
        <v>143785.62000000002</v>
      </c>
      <c r="AK44" s="187">
        <f t="shared" si="13"/>
        <v>152771.38</v>
      </c>
      <c r="AL44" s="182">
        <f t="shared" si="14"/>
        <v>8985.7599999999802</v>
      </c>
      <c r="AM44" s="215">
        <f>'[1]410040'!$W$15</f>
        <v>0</v>
      </c>
      <c r="AN44" s="215">
        <f>'[3]410040'!$W$15</f>
        <v>0</v>
      </c>
      <c r="AO44" s="216">
        <f t="shared" si="15"/>
        <v>0</v>
      </c>
      <c r="AP44" s="215">
        <f t="shared" si="16"/>
        <v>143785.62000000002</v>
      </c>
      <c r="AQ44" s="215">
        <f t="shared" si="17"/>
        <v>152771.38</v>
      </c>
      <c r="AR44" s="216">
        <f t="shared" si="18"/>
        <v>8985.7599999999802</v>
      </c>
      <c r="AS44" s="353">
        <v>1715.2</v>
      </c>
      <c r="AT44" s="357">
        <v>12200</v>
      </c>
      <c r="AU44" s="217">
        <v>1</v>
      </c>
    </row>
    <row r="45" spans="1:47" x14ac:dyDescent="0.25">
      <c r="A45" s="9">
        <f>'Скорая медицинская помощь'!A45</f>
        <v>32</v>
      </c>
      <c r="B45" s="145" t="str">
        <f>'Скорая медицинская помощь'!C45</f>
        <v>ФИЛИАЛ №2 ФГКУ "1477 ВМКГ" МИНОБОРОНЫ РОССИИ</v>
      </c>
      <c r="C45" s="175">
        <f>'Скорая медицинская помощь'!E45</f>
        <v>0</v>
      </c>
      <c r="D45" s="148">
        <f>'Скорая медицинская помощь'!I45</f>
        <v>0</v>
      </c>
      <c r="E45" s="192">
        <f t="shared" si="1"/>
        <v>0</v>
      </c>
      <c r="F45" s="175">
        <f>Поликлиника!E45</f>
        <v>0</v>
      </c>
      <c r="G45" s="148">
        <f>Поликлиника!K45</f>
        <v>0</v>
      </c>
      <c r="H45" s="176">
        <f t="shared" si="2"/>
        <v>0</v>
      </c>
      <c r="I45" s="177">
        <f>Поликлиника!AS45</f>
        <v>0</v>
      </c>
      <c r="J45" s="177">
        <f>Поликлиника!AW45</f>
        <v>0</v>
      </c>
      <c r="K45" s="176">
        <f t="shared" si="3"/>
        <v>0</v>
      </c>
      <c r="L45" s="148">
        <f>Поликлиника!AC45</f>
        <v>0</v>
      </c>
      <c r="M45" s="148">
        <f>Поликлиника!AG45</f>
        <v>0</v>
      </c>
      <c r="N45" s="176">
        <f t="shared" si="4"/>
        <v>0</v>
      </c>
      <c r="O45" s="154">
        <f>Поликлиника!BI45</f>
        <v>0</v>
      </c>
      <c r="P45" s="154">
        <f>Поликлиника!BM45</f>
        <v>0</v>
      </c>
      <c r="Q45" s="151">
        <f t="shared" si="5"/>
        <v>0</v>
      </c>
      <c r="R45" s="148">
        <f>Поликлиника!BY45</f>
        <v>0</v>
      </c>
      <c r="S45" s="148">
        <f>Поликлиника!CC45</f>
        <v>0</v>
      </c>
      <c r="T45" s="176">
        <f t="shared" si="6"/>
        <v>0</v>
      </c>
      <c r="U45" s="177">
        <f>Поликлиника!CP45</f>
        <v>0</v>
      </c>
      <c r="V45" s="177">
        <f>Поликлиника!CT45</f>
        <v>0</v>
      </c>
      <c r="W45" s="178">
        <f t="shared" si="7"/>
        <v>0</v>
      </c>
      <c r="X45" s="179">
        <f>'Круглосуточный стационар'!D45</f>
        <v>0</v>
      </c>
      <c r="Y45" s="180">
        <f>'Круглосуточный стационар'!H45</f>
        <v>0</v>
      </c>
      <c r="Z45" s="176">
        <f t="shared" si="8"/>
        <v>0</v>
      </c>
      <c r="AA45" s="180">
        <f>'Круглосуточный стационар'!T45</f>
        <v>0</v>
      </c>
      <c r="AB45" s="180">
        <f>'Круглосуточный стационар'!X45</f>
        <v>0</v>
      </c>
      <c r="AC45" s="178">
        <f t="shared" si="9"/>
        <v>0</v>
      </c>
      <c r="AD45" s="175">
        <f>'Дневной стационар'!D45</f>
        <v>0</v>
      </c>
      <c r="AE45" s="148">
        <f>'Дневной стационар'!L45</f>
        <v>0</v>
      </c>
      <c r="AF45" s="176">
        <f t="shared" si="10"/>
        <v>0</v>
      </c>
      <c r="AG45" s="148"/>
      <c r="AH45" s="148"/>
      <c r="AI45" s="178">
        <f t="shared" si="11"/>
        <v>0</v>
      </c>
      <c r="AJ45" s="181">
        <f t="shared" si="12"/>
        <v>0</v>
      </c>
      <c r="AK45" s="187">
        <f t="shared" si="13"/>
        <v>0</v>
      </c>
      <c r="AL45" s="182">
        <f t="shared" si="14"/>
        <v>0</v>
      </c>
      <c r="AM45" s="215">
        <f>'[1]410041'!$W$15</f>
        <v>0</v>
      </c>
      <c r="AN45" s="215">
        <f>'[3]410041'!$W$15</f>
        <v>0</v>
      </c>
      <c r="AO45" s="216">
        <f t="shared" si="15"/>
        <v>0</v>
      </c>
      <c r="AP45" s="215">
        <f t="shared" si="16"/>
        <v>0</v>
      </c>
      <c r="AQ45" s="215">
        <f t="shared" si="17"/>
        <v>0</v>
      </c>
      <c r="AR45" s="216">
        <f t="shared" si="18"/>
        <v>0</v>
      </c>
      <c r="AS45" s="353"/>
      <c r="AT45" s="357">
        <v>0</v>
      </c>
      <c r="AU45" s="217">
        <v>1</v>
      </c>
    </row>
    <row r="46" spans="1:47" x14ac:dyDescent="0.25">
      <c r="A46" s="9">
        <f>'Скорая медицинская помощь'!A46</f>
        <v>33</v>
      </c>
      <c r="B46" s="189" t="str">
        <f>'Скорая медицинская помощь'!C46</f>
        <v>Камчатская больница ФГБУЗ ДВОМЦ ФМБА России</v>
      </c>
      <c r="C46" s="175">
        <f>'Скорая медицинская помощь'!E46</f>
        <v>0</v>
      </c>
      <c r="D46" s="148">
        <f>'Скорая медицинская помощь'!I46</f>
        <v>0</v>
      </c>
      <c r="E46" s="192">
        <f t="shared" si="1"/>
        <v>0</v>
      </c>
      <c r="F46" s="175">
        <f>Поликлиника!E46</f>
        <v>22926.879999999997</v>
      </c>
      <c r="G46" s="148">
        <f>Поликлиника!K46</f>
        <v>23652.879999999997</v>
      </c>
      <c r="H46" s="176">
        <f t="shared" si="2"/>
        <v>726</v>
      </c>
      <c r="I46" s="177">
        <f>Поликлиника!AS46</f>
        <v>5862.0700000000006</v>
      </c>
      <c r="J46" s="177">
        <f>Поликлиника!AW46</f>
        <v>7065.6799999999994</v>
      </c>
      <c r="K46" s="176">
        <f t="shared" si="3"/>
        <v>1203.6099999999988</v>
      </c>
      <c r="L46" s="148">
        <f>Поликлиника!AC46</f>
        <v>8803.3200000000015</v>
      </c>
      <c r="M46" s="148">
        <f>Поликлиника!AG46</f>
        <v>9343.4500000000007</v>
      </c>
      <c r="N46" s="176">
        <f t="shared" si="4"/>
        <v>540.1299999999992</v>
      </c>
      <c r="O46" s="154">
        <f>Поликлиника!BI46</f>
        <v>1086.67</v>
      </c>
      <c r="P46" s="154">
        <f>Поликлиника!BM46</f>
        <v>1086.67</v>
      </c>
      <c r="Q46" s="151">
        <f t="shared" si="5"/>
        <v>0</v>
      </c>
      <c r="R46" s="148">
        <f>Поликлиника!BY46</f>
        <v>24775.74</v>
      </c>
      <c r="S46" s="148">
        <f>Поликлиника!CC46</f>
        <v>24882.48</v>
      </c>
      <c r="T46" s="176">
        <f t="shared" si="6"/>
        <v>106.73999999999796</v>
      </c>
      <c r="U46" s="177">
        <f>Поликлиника!CP46</f>
        <v>1120.3800000000001</v>
      </c>
      <c r="V46" s="177">
        <f>Поликлиника!CT46</f>
        <v>1227.1200000000001</v>
      </c>
      <c r="W46" s="178">
        <f t="shared" si="7"/>
        <v>106.74000000000001</v>
      </c>
      <c r="X46" s="179">
        <f>'Круглосуточный стационар'!D46</f>
        <v>67077.960000000006</v>
      </c>
      <c r="Y46" s="180">
        <f>'Круглосуточный стационар'!H46</f>
        <v>67077.960000000006</v>
      </c>
      <c r="Z46" s="176">
        <f t="shared" si="8"/>
        <v>0</v>
      </c>
      <c r="AA46" s="180">
        <f>'Круглосуточный стационар'!T46</f>
        <v>0</v>
      </c>
      <c r="AB46" s="180">
        <f>'Круглосуточный стационар'!X46</f>
        <v>0</v>
      </c>
      <c r="AC46" s="178">
        <f t="shared" si="9"/>
        <v>0</v>
      </c>
      <c r="AD46" s="175">
        <f>'Дневной стационар'!D46</f>
        <v>31334.47</v>
      </c>
      <c r="AE46" s="148">
        <f>'Дневной стационар'!L46</f>
        <v>31334.47</v>
      </c>
      <c r="AF46" s="176">
        <f t="shared" si="10"/>
        <v>0</v>
      </c>
      <c r="AG46" s="148"/>
      <c r="AH46" s="148"/>
      <c r="AI46" s="178">
        <f t="shared" si="11"/>
        <v>0</v>
      </c>
      <c r="AJ46" s="181">
        <f t="shared" si="12"/>
        <v>161867.11000000002</v>
      </c>
      <c r="AK46" s="187">
        <f t="shared" si="13"/>
        <v>164443.59000000003</v>
      </c>
      <c r="AL46" s="182">
        <f t="shared" si="14"/>
        <v>2576.4800000000105</v>
      </c>
      <c r="AM46" s="215">
        <f>'[1]410042'!$W$15</f>
        <v>4503.9599999999991</v>
      </c>
      <c r="AN46" s="215">
        <f>'[3]410042'!$W$15</f>
        <v>4475.32</v>
      </c>
      <c r="AO46" s="216">
        <f t="shared" si="15"/>
        <v>-28.639999999999418</v>
      </c>
      <c r="AP46" s="215">
        <f t="shared" si="16"/>
        <v>157363.15000000002</v>
      </c>
      <c r="AQ46" s="215">
        <f t="shared" si="17"/>
        <v>159968.27000000002</v>
      </c>
      <c r="AR46" s="216">
        <f t="shared" si="18"/>
        <v>2605.1199999999953</v>
      </c>
      <c r="AS46" s="353">
        <v>21066.2</v>
      </c>
      <c r="AT46" s="357">
        <v>13103</v>
      </c>
      <c r="AU46" s="217">
        <v>1</v>
      </c>
    </row>
    <row r="47" spans="1:47" x14ac:dyDescent="0.25">
      <c r="A47" s="9">
        <f>'Скорая медицинская помощь'!A47</f>
        <v>34</v>
      </c>
      <c r="B47" s="145" t="str">
        <f>'Скорая медицинская помощь'!C47</f>
        <v>ФКУЗ "МСЧ МВД РОССИИ ПО КАМЧАТСКОМУ КРАЮ"</v>
      </c>
      <c r="C47" s="175">
        <f>'Скорая медицинская помощь'!E47</f>
        <v>0</v>
      </c>
      <c r="D47" s="148">
        <f>'Скорая медицинская помощь'!I47</f>
        <v>0</v>
      </c>
      <c r="E47" s="192">
        <f t="shared" si="1"/>
        <v>0</v>
      </c>
      <c r="F47" s="175">
        <f>Поликлиника!E47</f>
        <v>14358.940000000002</v>
      </c>
      <c r="G47" s="148">
        <f>Поликлиника!K47</f>
        <v>14660.940000000002</v>
      </c>
      <c r="H47" s="176">
        <f t="shared" si="2"/>
        <v>302</v>
      </c>
      <c r="I47" s="177">
        <f>Поликлиника!AS47</f>
        <v>1546.12</v>
      </c>
      <c r="J47" s="177">
        <f>Поликлиника!AW47</f>
        <v>1546.12</v>
      </c>
      <c r="K47" s="176">
        <f t="shared" si="3"/>
        <v>0</v>
      </c>
      <c r="L47" s="148">
        <f>Поликлиника!AC47</f>
        <v>1018.7299999999999</v>
      </c>
      <c r="M47" s="148">
        <f>Поликлиника!AG47</f>
        <v>1365.78</v>
      </c>
      <c r="N47" s="176">
        <f t="shared" si="4"/>
        <v>347.05000000000007</v>
      </c>
      <c r="O47" s="154">
        <f>Поликлиника!BI47</f>
        <v>0</v>
      </c>
      <c r="P47" s="154">
        <f>Поликлиника!BM47</f>
        <v>0</v>
      </c>
      <c r="Q47" s="151">
        <f t="shared" si="5"/>
        <v>0</v>
      </c>
      <c r="R47" s="148">
        <f>Поликлиника!BY47</f>
        <v>20619.86</v>
      </c>
      <c r="S47" s="148">
        <f>Поликлиника!CC47</f>
        <v>20619.86</v>
      </c>
      <c r="T47" s="176">
        <f t="shared" si="6"/>
        <v>0</v>
      </c>
      <c r="U47" s="177">
        <f>Поликлиника!CP47</f>
        <v>830.58</v>
      </c>
      <c r="V47" s="177">
        <f>Поликлиника!CT47</f>
        <v>830.58</v>
      </c>
      <c r="W47" s="178">
        <f t="shared" si="7"/>
        <v>0</v>
      </c>
      <c r="X47" s="179">
        <f>'Круглосуточный стационар'!D47</f>
        <v>8577.33</v>
      </c>
      <c r="Y47" s="180">
        <f>'Круглосуточный стационар'!H47</f>
        <v>8577.33</v>
      </c>
      <c r="Z47" s="176">
        <f t="shared" si="8"/>
        <v>0</v>
      </c>
      <c r="AA47" s="180">
        <f>'Круглосуточный стационар'!T47</f>
        <v>0</v>
      </c>
      <c r="AB47" s="180">
        <f>'Круглосуточный стационар'!X47</f>
        <v>0</v>
      </c>
      <c r="AC47" s="178">
        <f t="shared" si="9"/>
        <v>0</v>
      </c>
      <c r="AD47" s="175">
        <f>'Дневной стационар'!D47</f>
        <v>0</v>
      </c>
      <c r="AE47" s="148">
        <f>'Дневной стационар'!L47</f>
        <v>0</v>
      </c>
      <c r="AF47" s="176">
        <f t="shared" si="10"/>
        <v>0</v>
      </c>
      <c r="AG47" s="148"/>
      <c r="AH47" s="148"/>
      <c r="AI47" s="178">
        <f t="shared" si="11"/>
        <v>0</v>
      </c>
      <c r="AJ47" s="181">
        <f t="shared" si="12"/>
        <v>46120.98</v>
      </c>
      <c r="AK47" s="187">
        <f t="shared" si="13"/>
        <v>46770.03</v>
      </c>
      <c r="AL47" s="182">
        <f t="shared" si="14"/>
        <v>649.04999999999563</v>
      </c>
      <c r="AM47" s="215">
        <f>'[1]410043'!$W$15</f>
        <v>284.68999999999994</v>
      </c>
      <c r="AN47" s="215">
        <f>'[3]410043'!$W$15</f>
        <v>530.68999999999994</v>
      </c>
      <c r="AO47" s="216">
        <f t="shared" si="15"/>
        <v>246</v>
      </c>
      <c r="AP47" s="215">
        <f t="shared" si="16"/>
        <v>45836.29</v>
      </c>
      <c r="AQ47" s="215">
        <f t="shared" si="17"/>
        <v>46239.34</v>
      </c>
      <c r="AR47" s="216">
        <f t="shared" si="18"/>
        <v>403.04999999999563</v>
      </c>
      <c r="AS47" s="353"/>
      <c r="AT47" s="357">
        <v>677</v>
      </c>
      <c r="AU47" s="217">
        <v>1</v>
      </c>
    </row>
    <row r="48" spans="1:47" x14ac:dyDescent="0.25">
      <c r="A48" s="9">
        <f>'Скорая медицинская помощь'!A48</f>
        <v>35</v>
      </c>
      <c r="B48" s="145" t="str">
        <f>'Скорая медицинская помощь'!C48</f>
        <v>ГБУЗ КК ДИБ</v>
      </c>
      <c r="C48" s="175">
        <f>'Скорая медицинская помощь'!E48</f>
        <v>0</v>
      </c>
      <c r="D48" s="148">
        <f>'Скорая медицинская помощь'!I48</f>
        <v>0</v>
      </c>
      <c r="E48" s="192">
        <f t="shared" si="1"/>
        <v>0</v>
      </c>
      <c r="F48" s="175">
        <f>Поликлиника!E48</f>
        <v>0</v>
      </c>
      <c r="G48" s="148">
        <f>Поликлиника!K48</f>
        <v>0</v>
      </c>
      <c r="H48" s="176">
        <f t="shared" si="2"/>
        <v>0</v>
      </c>
      <c r="I48" s="177">
        <f>Поликлиника!AS48</f>
        <v>0</v>
      </c>
      <c r="J48" s="177">
        <f>Поликлиника!AW48</f>
        <v>0</v>
      </c>
      <c r="K48" s="176">
        <f t="shared" si="3"/>
        <v>0</v>
      </c>
      <c r="L48" s="148">
        <f>Поликлиника!AC48</f>
        <v>0</v>
      </c>
      <c r="M48" s="148">
        <f>Поликлиника!AG48</f>
        <v>0</v>
      </c>
      <c r="N48" s="176">
        <f t="shared" si="4"/>
        <v>0</v>
      </c>
      <c r="O48" s="154">
        <f>Поликлиника!BI48</f>
        <v>4631.7299999999996</v>
      </c>
      <c r="P48" s="154">
        <f>Поликлиника!BM48</f>
        <v>4631.7299999999996</v>
      </c>
      <c r="Q48" s="151">
        <f t="shared" si="5"/>
        <v>0</v>
      </c>
      <c r="R48" s="148">
        <f>Поликлиника!BY48</f>
        <v>73856.910000000018</v>
      </c>
      <c r="S48" s="148">
        <f>Поликлиника!CC48</f>
        <v>81395.430000000022</v>
      </c>
      <c r="T48" s="176">
        <f t="shared" si="6"/>
        <v>7538.5200000000041</v>
      </c>
      <c r="U48" s="177">
        <f>Поликлиника!CP48</f>
        <v>73856.910000000018</v>
      </c>
      <c r="V48" s="177">
        <f>Поликлиника!CT48</f>
        <v>81395.430000000022</v>
      </c>
      <c r="W48" s="178">
        <f t="shared" si="7"/>
        <v>7538.5200000000041</v>
      </c>
      <c r="X48" s="179">
        <f>'Круглосуточный стационар'!D48</f>
        <v>219578.87</v>
      </c>
      <c r="Y48" s="180">
        <f>'Круглосуточный стационар'!H48</f>
        <v>228078.40999999997</v>
      </c>
      <c r="Z48" s="176">
        <f t="shared" si="8"/>
        <v>8499.539999999979</v>
      </c>
      <c r="AA48" s="180">
        <f>'Круглосуточный стационар'!T48</f>
        <v>0</v>
      </c>
      <c r="AB48" s="180">
        <f>'Круглосуточный стационар'!X48</f>
        <v>0</v>
      </c>
      <c r="AC48" s="178">
        <f t="shared" si="9"/>
        <v>0</v>
      </c>
      <c r="AD48" s="175">
        <f>'Дневной стационар'!D48</f>
        <v>3476.23</v>
      </c>
      <c r="AE48" s="148">
        <f>'Дневной стационар'!L48</f>
        <v>4232.3100000000004</v>
      </c>
      <c r="AF48" s="176">
        <f t="shared" si="10"/>
        <v>756.08000000000038</v>
      </c>
      <c r="AG48" s="148"/>
      <c r="AH48" s="148"/>
      <c r="AI48" s="178">
        <f t="shared" si="11"/>
        <v>0</v>
      </c>
      <c r="AJ48" s="181">
        <f t="shared" si="12"/>
        <v>301543.74</v>
      </c>
      <c r="AK48" s="187">
        <f t="shared" si="13"/>
        <v>318337.88</v>
      </c>
      <c r="AL48" s="182">
        <f t="shared" si="14"/>
        <v>16794.140000000014</v>
      </c>
      <c r="AM48" s="215">
        <f>'[1]410046'!$W$15</f>
        <v>253.61999999999998</v>
      </c>
      <c r="AN48" s="215">
        <f>'[3]410046'!$W$15</f>
        <v>253.61999999999998</v>
      </c>
      <c r="AO48" s="216">
        <f t="shared" si="15"/>
        <v>0</v>
      </c>
      <c r="AP48" s="215">
        <f t="shared" si="16"/>
        <v>301290.12</v>
      </c>
      <c r="AQ48" s="215">
        <f t="shared" si="17"/>
        <v>318084.26</v>
      </c>
      <c r="AR48" s="216">
        <f t="shared" si="18"/>
        <v>16794.140000000014</v>
      </c>
      <c r="AS48" s="353">
        <v>64295.8</v>
      </c>
      <c r="AT48" s="357">
        <v>28329</v>
      </c>
      <c r="AU48" s="217">
        <v>1</v>
      </c>
    </row>
    <row r="49" spans="1:47" x14ac:dyDescent="0.25">
      <c r="A49" s="9">
        <f>'Скорая медицинская помощь'!A49</f>
        <v>36</v>
      </c>
      <c r="B49" s="170" t="str">
        <f>'Скорая медицинская помощь'!C49</f>
        <v>ГБУЗ КК "ОЗЕРНОВСКАЯ РБ"</v>
      </c>
      <c r="C49" s="175">
        <f>'Скорая медицинская помощь'!E49</f>
        <v>14221.33</v>
      </c>
      <c r="D49" s="148">
        <f>'Скорая медицинская помощь'!I49</f>
        <v>14221.33</v>
      </c>
      <c r="E49" s="192">
        <f t="shared" si="1"/>
        <v>0</v>
      </c>
      <c r="F49" s="175">
        <f>Поликлиника!E49</f>
        <v>10957.84</v>
      </c>
      <c r="G49" s="148">
        <f>Поликлиника!K49</f>
        <v>11179.84</v>
      </c>
      <c r="H49" s="176">
        <f t="shared" si="2"/>
        <v>222</v>
      </c>
      <c r="I49" s="177">
        <f>Поликлиника!AS49</f>
        <v>2128.83</v>
      </c>
      <c r="J49" s="177">
        <f>Поликлиника!AW49</f>
        <v>2128.83</v>
      </c>
      <c r="K49" s="176">
        <f t="shared" si="3"/>
        <v>0</v>
      </c>
      <c r="L49" s="148">
        <f>Поликлиника!AC49</f>
        <v>3286.3900000000003</v>
      </c>
      <c r="M49" s="148">
        <f>Поликлиника!AG49</f>
        <v>3894.5600000000004</v>
      </c>
      <c r="N49" s="176">
        <f t="shared" si="4"/>
        <v>608.17000000000007</v>
      </c>
      <c r="O49" s="154">
        <f>Поликлиника!BI49</f>
        <v>4072.36</v>
      </c>
      <c r="P49" s="154">
        <f>Поликлиника!BM49</f>
        <v>4072.36</v>
      </c>
      <c r="Q49" s="151">
        <f t="shared" si="5"/>
        <v>0</v>
      </c>
      <c r="R49" s="148">
        <f>Поликлиника!BY49</f>
        <v>49055.840000000004</v>
      </c>
      <c r="S49" s="148">
        <f>Поликлиника!CC49</f>
        <v>49055.840000000004</v>
      </c>
      <c r="T49" s="176">
        <f t="shared" si="6"/>
        <v>0</v>
      </c>
      <c r="U49" s="177">
        <f>Поликлиника!CP49</f>
        <v>0</v>
      </c>
      <c r="V49" s="177">
        <f>Поликлиника!CT49</f>
        <v>0</v>
      </c>
      <c r="W49" s="178">
        <f t="shared" si="7"/>
        <v>0</v>
      </c>
      <c r="X49" s="179">
        <f>'Круглосуточный стационар'!D49</f>
        <v>24397.43</v>
      </c>
      <c r="Y49" s="180">
        <f>'Круглосуточный стационар'!H49</f>
        <v>24397.43</v>
      </c>
      <c r="Z49" s="176">
        <f t="shared" si="8"/>
        <v>0</v>
      </c>
      <c r="AA49" s="180">
        <f>'Круглосуточный стационар'!T49</f>
        <v>0</v>
      </c>
      <c r="AB49" s="180">
        <f>'Круглосуточный стационар'!X49</f>
        <v>0</v>
      </c>
      <c r="AC49" s="178">
        <f t="shared" si="9"/>
        <v>0</v>
      </c>
      <c r="AD49" s="175">
        <f>'Дневной стационар'!D49</f>
        <v>6303.13</v>
      </c>
      <c r="AE49" s="148">
        <f>'Дневной стационар'!L49</f>
        <v>6303.13</v>
      </c>
      <c r="AF49" s="176">
        <f t="shared" si="10"/>
        <v>0</v>
      </c>
      <c r="AG49" s="148"/>
      <c r="AH49" s="148"/>
      <c r="AI49" s="178">
        <f t="shared" si="11"/>
        <v>0</v>
      </c>
      <c r="AJ49" s="181">
        <f t="shared" si="12"/>
        <v>114423.15000000001</v>
      </c>
      <c r="AK49" s="187">
        <f t="shared" si="13"/>
        <v>115253.32</v>
      </c>
      <c r="AL49" s="182">
        <f t="shared" si="14"/>
        <v>830.16999999999825</v>
      </c>
      <c r="AM49" s="215">
        <f>'[1]410047'!$W$15</f>
        <v>1032.3</v>
      </c>
      <c r="AN49" s="215">
        <f>'[3]410047'!$W$15</f>
        <v>1033.45</v>
      </c>
      <c r="AO49" s="216">
        <f t="shared" si="15"/>
        <v>1.1500000000000909</v>
      </c>
      <c r="AP49" s="215">
        <f t="shared" si="16"/>
        <v>113390.85</v>
      </c>
      <c r="AQ49" s="215">
        <f t="shared" si="17"/>
        <v>114219.87000000001</v>
      </c>
      <c r="AR49" s="216">
        <f t="shared" si="18"/>
        <v>829.02000000000407</v>
      </c>
      <c r="AS49" s="353">
        <v>13599.6</v>
      </c>
      <c r="AT49" s="357">
        <v>9138</v>
      </c>
      <c r="AU49" s="217">
        <v>1</v>
      </c>
    </row>
    <row r="50" spans="1:47" x14ac:dyDescent="0.25">
      <c r="A50" s="9">
        <f>'Скорая медицинская помощь'!A50</f>
        <v>37</v>
      </c>
      <c r="B50" s="145" t="str">
        <f>'Скорая медицинская помощь'!C50</f>
        <v>ГБУЗ КК ЕССМП</v>
      </c>
      <c r="C50" s="175">
        <f>'Скорая медицинская помощь'!E50</f>
        <v>196909.99</v>
      </c>
      <c r="D50" s="148">
        <f>'Скорая медицинская помощь'!I50</f>
        <v>196909.99</v>
      </c>
      <c r="E50" s="192">
        <f t="shared" si="1"/>
        <v>0</v>
      </c>
      <c r="F50" s="175">
        <f>Поликлиника!E50</f>
        <v>0</v>
      </c>
      <c r="G50" s="148">
        <f>Поликлиника!K50</f>
        <v>0</v>
      </c>
      <c r="H50" s="176">
        <f t="shared" si="2"/>
        <v>0</v>
      </c>
      <c r="I50" s="177">
        <f>Поликлиника!AS50</f>
        <v>0</v>
      </c>
      <c r="J50" s="177">
        <f>Поликлиника!AW50</f>
        <v>0</v>
      </c>
      <c r="K50" s="176">
        <f t="shared" si="3"/>
        <v>0</v>
      </c>
      <c r="L50" s="148">
        <f>Поликлиника!AC50</f>
        <v>0</v>
      </c>
      <c r="M50" s="148">
        <f>Поликлиника!AG50</f>
        <v>0</v>
      </c>
      <c r="N50" s="176">
        <f t="shared" si="4"/>
        <v>0</v>
      </c>
      <c r="O50" s="154">
        <f>Поликлиника!BI50</f>
        <v>9114.2999999999993</v>
      </c>
      <c r="P50" s="154">
        <f>Поликлиника!BM50</f>
        <v>9114.2999999999993</v>
      </c>
      <c r="Q50" s="151">
        <f t="shared" si="5"/>
        <v>0</v>
      </c>
      <c r="R50" s="148">
        <f>Поликлиника!BY50</f>
        <v>0</v>
      </c>
      <c r="S50" s="148">
        <f>Поликлиника!CC50</f>
        <v>0</v>
      </c>
      <c r="T50" s="176">
        <f t="shared" si="6"/>
        <v>0</v>
      </c>
      <c r="U50" s="177">
        <f>Поликлиника!CP50</f>
        <v>0</v>
      </c>
      <c r="V50" s="177">
        <f>Поликлиника!CT50</f>
        <v>0</v>
      </c>
      <c r="W50" s="178">
        <f t="shared" si="7"/>
        <v>0</v>
      </c>
      <c r="X50" s="179">
        <f>'Круглосуточный стационар'!D50</f>
        <v>0</v>
      </c>
      <c r="Y50" s="180">
        <f>'Круглосуточный стационар'!H50</f>
        <v>0</v>
      </c>
      <c r="Z50" s="176">
        <f t="shared" si="8"/>
        <v>0</v>
      </c>
      <c r="AA50" s="180">
        <f>'Круглосуточный стационар'!T50</f>
        <v>0</v>
      </c>
      <c r="AB50" s="180">
        <f>'Круглосуточный стационар'!X50</f>
        <v>0</v>
      </c>
      <c r="AC50" s="178">
        <f t="shared" si="9"/>
        <v>0</v>
      </c>
      <c r="AD50" s="175">
        <f>'Дневной стационар'!D50</f>
        <v>0</v>
      </c>
      <c r="AE50" s="148">
        <f>'Дневной стационар'!L50</f>
        <v>0</v>
      </c>
      <c r="AF50" s="176">
        <f t="shared" si="10"/>
        <v>0</v>
      </c>
      <c r="AG50" s="148"/>
      <c r="AH50" s="148"/>
      <c r="AI50" s="178">
        <f t="shared" si="11"/>
        <v>0</v>
      </c>
      <c r="AJ50" s="181">
        <f t="shared" si="12"/>
        <v>206024.28999999998</v>
      </c>
      <c r="AK50" s="187">
        <f t="shared" si="13"/>
        <v>206024.28999999998</v>
      </c>
      <c r="AL50" s="182">
        <f t="shared" si="14"/>
        <v>0</v>
      </c>
      <c r="AM50" s="215">
        <f>'[1]410051'!$W$15</f>
        <v>0</v>
      </c>
      <c r="AN50" s="215">
        <f>'[3]410051'!$W$15</f>
        <v>0</v>
      </c>
      <c r="AO50" s="216">
        <f t="shared" si="15"/>
        <v>0</v>
      </c>
      <c r="AP50" s="215">
        <f t="shared" si="16"/>
        <v>206024.28999999998</v>
      </c>
      <c r="AQ50" s="215">
        <f t="shared" si="17"/>
        <v>206024.28999999998</v>
      </c>
      <c r="AR50" s="216">
        <f t="shared" si="18"/>
        <v>0</v>
      </c>
      <c r="AS50" s="353">
        <v>55178.8</v>
      </c>
      <c r="AT50" s="357">
        <v>16401</v>
      </c>
      <c r="AU50" s="217">
        <v>1</v>
      </c>
    </row>
    <row r="51" spans="1:47" x14ac:dyDescent="0.25">
      <c r="A51" s="9">
        <f>'Скорая медицинская помощь'!A51</f>
        <v>38</v>
      </c>
      <c r="B51" s="145" t="str">
        <f>'Скорая медицинская помощь'!C51</f>
        <v>ГБУЗКК "ПКГССМП"</v>
      </c>
      <c r="C51" s="175">
        <f>'Скорая медицинская помощь'!E51</f>
        <v>568341.60999999987</v>
      </c>
      <c r="D51" s="148">
        <f>'Скорая медицинская помощь'!I51</f>
        <v>568341.60999999987</v>
      </c>
      <c r="E51" s="192">
        <f t="shared" si="1"/>
        <v>0</v>
      </c>
      <c r="F51" s="175">
        <f>Поликлиника!E51</f>
        <v>0</v>
      </c>
      <c r="G51" s="148">
        <f>Поликлиника!K51</f>
        <v>0</v>
      </c>
      <c r="H51" s="176">
        <f t="shared" si="2"/>
        <v>0</v>
      </c>
      <c r="I51" s="177">
        <f>Поликлиника!AS51</f>
        <v>0</v>
      </c>
      <c r="J51" s="177">
        <f>Поликлиника!AW51</f>
        <v>0</v>
      </c>
      <c r="K51" s="176">
        <f t="shared" si="3"/>
        <v>0</v>
      </c>
      <c r="L51" s="148">
        <f>Поликлиника!AC51</f>
        <v>0</v>
      </c>
      <c r="M51" s="148">
        <f>Поликлиника!AG51</f>
        <v>0</v>
      </c>
      <c r="N51" s="176">
        <f t="shared" si="4"/>
        <v>0</v>
      </c>
      <c r="O51" s="154">
        <f>Поликлиника!BI51</f>
        <v>1020.8</v>
      </c>
      <c r="P51" s="154">
        <f>Поликлиника!BM51</f>
        <v>1020.8</v>
      </c>
      <c r="Q51" s="151">
        <f t="shared" si="5"/>
        <v>0</v>
      </c>
      <c r="R51" s="148">
        <f>Поликлиника!BY51</f>
        <v>0</v>
      </c>
      <c r="S51" s="148">
        <f>Поликлиника!CC51</f>
        <v>0</v>
      </c>
      <c r="T51" s="176">
        <f t="shared" si="6"/>
        <v>0</v>
      </c>
      <c r="U51" s="177">
        <f>Поликлиника!CP51</f>
        <v>0</v>
      </c>
      <c r="V51" s="177">
        <f>Поликлиника!CT51</f>
        <v>0</v>
      </c>
      <c r="W51" s="178">
        <f t="shared" si="7"/>
        <v>0</v>
      </c>
      <c r="X51" s="179">
        <f>'Круглосуточный стационар'!D51</f>
        <v>0</v>
      </c>
      <c r="Y51" s="180">
        <f>'Круглосуточный стационар'!H51</f>
        <v>0</v>
      </c>
      <c r="Z51" s="176">
        <f t="shared" si="8"/>
        <v>0</v>
      </c>
      <c r="AA51" s="180">
        <f>'Круглосуточный стационар'!T51</f>
        <v>0</v>
      </c>
      <c r="AB51" s="180">
        <f>'Круглосуточный стационар'!X51</f>
        <v>0</v>
      </c>
      <c r="AC51" s="178">
        <f t="shared" si="9"/>
        <v>0</v>
      </c>
      <c r="AD51" s="175">
        <f>'Дневной стационар'!D51</f>
        <v>0</v>
      </c>
      <c r="AE51" s="148">
        <f>'Дневной стационар'!L51</f>
        <v>0</v>
      </c>
      <c r="AF51" s="176">
        <f t="shared" si="10"/>
        <v>0</v>
      </c>
      <c r="AG51" s="148"/>
      <c r="AH51" s="148"/>
      <c r="AI51" s="178">
        <f t="shared" si="11"/>
        <v>0</v>
      </c>
      <c r="AJ51" s="181">
        <f t="shared" si="12"/>
        <v>569362.40999999992</v>
      </c>
      <c r="AK51" s="187">
        <f t="shared" si="13"/>
        <v>569362.40999999992</v>
      </c>
      <c r="AL51" s="182">
        <f t="shared" si="14"/>
        <v>0</v>
      </c>
      <c r="AM51" s="215">
        <f>'[1]410052'!$W$15</f>
        <v>0</v>
      </c>
      <c r="AN51" s="215">
        <f>'[3]410052'!$W$15</f>
        <v>0</v>
      </c>
      <c r="AO51" s="216">
        <f t="shared" si="15"/>
        <v>0</v>
      </c>
      <c r="AP51" s="215">
        <f t="shared" si="16"/>
        <v>569362.40999999992</v>
      </c>
      <c r="AQ51" s="215">
        <f t="shared" si="17"/>
        <v>569362.40999999992</v>
      </c>
      <c r="AR51" s="216">
        <f t="shared" si="18"/>
        <v>0</v>
      </c>
      <c r="AS51" s="353">
        <v>148393.17000000001</v>
      </c>
      <c r="AT51" s="357">
        <v>45540</v>
      </c>
      <c r="AU51" s="217">
        <v>1</v>
      </c>
    </row>
    <row r="52" spans="1:47" x14ac:dyDescent="0.25">
      <c r="A52" s="9">
        <f>'Скорая медицинская помощь'!A52</f>
        <v>39</v>
      </c>
      <c r="B52" s="145" t="str">
        <f>'Скорая медицинская помощь'!C52</f>
        <v>ООО "КАМЧАТСКАЯ НЕВРОЛОГИЧЕСКАЯ КЛИНИКА"</v>
      </c>
      <c r="C52" s="175">
        <f>'Скорая медицинская помощь'!E52</f>
        <v>0</v>
      </c>
      <c r="D52" s="148">
        <f>'Скорая медицинская помощь'!I52</f>
        <v>0</v>
      </c>
      <c r="E52" s="192">
        <f t="shared" si="1"/>
        <v>0</v>
      </c>
      <c r="F52" s="175">
        <f>Поликлиника!E52</f>
        <v>0</v>
      </c>
      <c r="G52" s="148">
        <f>Поликлиника!K52</f>
        <v>0</v>
      </c>
      <c r="H52" s="176">
        <f t="shared" si="2"/>
        <v>0</v>
      </c>
      <c r="I52" s="177">
        <f>Поликлиника!AS52</f>
        <v>0</v>
      </c>
      <c r="J52" s="177">
        <f>Поликлиника!AW52</f>
        <v>0</v>
      </c>
      <c r="K52" s="176">
        <f t="shared" si="3"/>
        <v>0</v>
      </c>
      <c r="L52" s="148">
        <f>Поликлиника!AC52</f>
        <v>0</v>
      </c>
      <c r="M52" s="148">
        <f>Поликлиника!AG52</f>
        <v>0</v>
      </c>
      <c r="N52" s="176">
        <f t="shared" si="4"/>
        <v>0</v>
      </c>
      <c r="O52" s="154">
        <f>Поликлиника!BI52</f>
        <v>0</v>
      </c>
      <c r="P52" s="154">
        <f>Поликлиника!BM52</f>
        <v>0</v>
      </c>
      <c r="Q52" s="151">
        <f t="shared" si="5"/>
        <v>0</v>
      </c>
      <c r="R52" s="148">
        <f>Поликлиника!BY52</f>
        <v>5011.2</v>
      </c>
      <c r="S52" s="148">
        <f>Поликлиника!CC52</f>
        <v>5009.6499999999996</v>
      </c>
      <c r="T52" s="176">
        <f t="shared" si="6"/>
        <v>-1.5500000000001819</v>
      </c>
      <c r="U52" s="177">
        <f>Поликлиника!CP52</f>
        <v>5011.2</v>
      </c>
      <c r="V52" s="177">
        <f>Поликлиника!CT52</f>
        <v>5009.6499999999996</v>
      </c>
      <c r="W52" s="178">
        <f t="shared" si="7"/>
        <v>-1.5500000000001819</v>
      </c>
      <c r="X52" s="179">
        <f>'Круглосуточный стационар'!D52</f>
        <v>0</v>
      </c>
      <c r="Y52" s="180">
        <f>'Круглосуточный стационар'!H52</f>
        <v>0</v>
      </c>
      <c r="Z52" s="176">
        <f t="shared" si="8"/>
        <v>0</v>
      </c>
      <c r="AA52" s="180">
        <f>'Круглосуточный стационар'!T52</f>
        <v>0</v>
      </c>
      <c r="AB52" s="180">
        <f>'Круглосуточный стационар'!X52</f>
        <v>0</v>
      </c>
      <c r="AC52" s="178">
        <f t="shared" si="9"/>
        <v>0</v>
      </c>
      <c r="AD52" s="175">
        <f>'Дневной стационар'!D52</f>
        <v>18402.72</v>
      </c>
      <c r="AE52" s="148">
        <f>'Дневной стационар'!L52</f>
        <v>24800.46</v>
      </c>
      <c r="AF52" s="176">
        <f t="shared" si="10"/>
        <v>6397.739999999998</v>
      </c>
      <c r="AG52" s="148"/>
      <c r="AH52" s="148"/>
      <c r="AI52" s="178">
        <f t="shared" si="11"/>
        <v>0</v>
      </c>
      <c r="AJ52" s="181">
        <f>C52+F52+I52+O52+R52+X52+AD52+AG52+L52</f>
        <v>23413.920000000002</v>
      </c>
      <c r="AK52" s="187">
        <f t="shared" si="13"/>
        <v>29810.11</v>
      </c>
      <c r="AL52" s="182">
        <f>AK52-AJ52</f>
        <v>6396.1899999999987</v>
      </c>
      <c r="AM52" s="215">
        <f>'[1]410056'!$W$15</f>
        <v>0</v>
      </c>
      <c r="AN52" s="215">
        <f>'[3]410056'!$W$15</f>
        <v>0</v>
      </c>
      <c r="AO52" s="216">
        <f t="shared" si="15"/>
        <v>0</v>
      </c>
      <c r="AP52" s="215">
        <f t="shared" si="16"/>
        <v>23413.920000000002</v>
      </c>
      <c r="AQ52" s="215">
        <f t="shared" si="17"/>
        <v>29810.11</v>
      </c>
      <c r="AR52" s="216">
        <f t="shared" si="18"/>
        <v>6396.1899999999987</v>
      </c>
      <c r="AS52" s="353">
        <v>16576</v>
      </c>
      <c r="AT52" s="357">
        <v>1987</v>
      </c>
      <c r="AU52" s="217">
        <v>1</v>
      </c>
    </row>
    <row r="53" spans="1:47" x14ac:dyDescent="0.25">
      <c r="A53" s="9">
        <f>'Скорая медицинская помощь'!A53</f>
        <v>40</v>
      </c>
      <c r="B53" s="190" t="str">
        <f>'Скорая медицинская помощь'!C53</f>
        <v>ООО РЦ "ОРМЕДИУМ"</v>
      </c>
      <c r="C53" s="175">
        <f>'Скорая медицинская помощь'!E53</f>
        <v>0</v>
      </c>
      <c r="D53" s="148">
        <f>'Скорая медицинская помощь'!I53</f>
        <v>0</v>
      </c>
      <c r="E53" s="192">
        <f t="shared" si="1"/>
        <v>0</v>
      </c>
      <c r="F53" s="175">
        <f>Поликлиника!E53</f>
        <v>0</v>
      </c>
      <c r="G53" s="148">
        <f>Поликлиника!K53</f>
        <v>0</v>
      </c>
      <c r="H53" s="176">
        <f t="shared" si="2"/>
        <v>0</v>
      </c>
      <c r="I53" s="177">
        <f>Поликлиника!AS53</f>
        <v>0</v>
      </c>
      <c r="J53" s="177">
        <f>Поликлиника!AW53</f>
        <v>0</v>
      </c>
      <c r="K53" s="176">
        <f t="shared" si="3"/>
        <v>0</v>
      </c>
      <c r="L53" s="148">
        <f>Поликлиника!AC53</f>
        <v>0</v>
      </c>
      <c r="M53" s="148">
        <f>Поликлиника!AG53</f>
        <v>0</v>
      </c>
      <c r="N53" s="176">
        <f t="shared" si="4"/>
        <v>0</v>
      </c>
      <c r="O53" s="154">
        <f>Поликлиника!BI53</f>
        <v>0</v>
      </c>
      <c r="P53" s="154">
        <f>Поликлиника!BM53</f>
        <v>0</v>
      </c>
      <c r="Q53" s="151">
        <f t="shared" si="5"/>
        <v>0</v>
      </c>
      <c r="R53" s="148">
        <f>Поликлиника!BY53</f>
        <v>0</v>
      </c>
      <c r="S53" s="148">
        <f>Поликлиника!CC53</f>
        <v>0</v>
      </c>
      <c r="T53" s="176">
        <f t="shared" si="6"/>
        <v>0</v>
      </c>
      <c r="U53" s="177">
        <f>Поликлиника!CP53</f>
        <v>0</v>
      </c>
      <c r="V53" s="177">
        <f>Поликлиника!CT53</f>
        <v>0</v>
      </c>
      <c r="W53" s="178">
        <f t="shared" si="7"/>
        <v>0</v>
      </c>
      <c r="X53" s="179">
        <f>'Круглосуточный стационар'!D53</f>
        <v>0</v>
      </c>
      <c r="Y53" s="180">
        <f>'Круглосуточный стационар'!H53</f>
        <v>0</v>
      </c>
      <c r="Z53" s="176">
        <f t="shared" si="8"/>
        <v>0</v>
      </c>
      <c r="AA53" s="180">
        <f>'Круглосуточный стационар'!T53</f>
        <v>0</v>
      </c>
      <c r="AB53" s="180">
        <f>'Круглосуточный стационар'!X53</f>
        <v>0</v>
      </c>
      <c r="AC53" s="178">
        <f t="shared" si="9"/>
        <v>0</v>
      </c>
      <c r="AD53" s="175">
        <f>'Дневной стационар'!D53</f>
        <v>74983.97</v>
      </c>
      <c r="AE53" s="148">
        <f>'Дневной стационар'!L53</f>
        <v>74983.97</v>
      </c>
      <c r="AF53" s="176">
        <f t="shared" si="10"/>
        <v>0</v>
      </c>
      <c r="AG53" s="148"/>
      <c r="AH53" s="148"/>
      <c r="AI53" s="178">
        <f t="shared" si="11"/>
        <v>0</v>
      </c>
      <c r="AJ53" s="181">
        <f t="shared" si="12"/>
        <v>74983.97</v>
      </c>
      <c r="AK53" s="187">
        <f t="shared" si="13"/>
        <v>74983.97</v>
      </c>
      <c r="AL53" s="182">
        <f t="shared" si="14"/>
        <v>0</v>
      </c>
      <c r="AM53" s="215">
        <f>'[1]410058'!$W$15</f>
        <v>0</v>
      </c>
      <c r="AN53" s="215">
        <f>'[3]410058'!$W$15</f>
        <v>0</v>
      </c>
      <c r="AO53" s="216">
        <f t="shared" si="15"/>
        <v>0</v>
      </c>
      <c r="AP53" s="215">
        <f t="shared" si="16"/>
        <v>74983.97</v>
      </c>
      <c r="AQ53" s="215">
        <f t="shared" si="17"/>
        <v>74983.97</v>
      </c>
      <c r="AR53" s="216">
        <f t="shared" si="18"/>
        <v>0</v>
      </c>
      <c r="AS53" s="353">
        <v>14470.6</v>
      </c>
      <c r="AT53" s="357">
        <v>4330</v>
      </c>
      <c r="AU53" s="217">
        <v>1</v>
      </c>
    </row>
    <row r="54" spans="1:47" x14ac:dyDescent="0.25">
      <c r="A54" s="9">
        <f>'Скорая медицинская помощь'!A54</f>
        <v>41</v>
      </c>
      <c r="B54" s="170" t="str">
        <f>'Скорая медицинская помощь'!C54</f>
        <v>ООО "ЭКО ЦЕНТР"</v>
      </c>
      <c r="C54" s="175">
        <f>'Скорая медицинская помощь'!E54</f>
        <v>0</v>
      </c>
      <c r="D54" s="148">
        <f>'Скорая медицинская помощь'!I54</f>
        <v>0</v>
      </c>
      <c r="E54" s="192">
        <f t="shared" si="1"/>
        <v>0</v>
      </c>
      <c r="F54" s="175">
        <f>Поликлиника!E54</f>
        <v>0</v>
      </c>
      <c r="G54" s="148">
        <f>Поликлиника!K54</f>
        <v>0</v>
      </c>
      <c r="H54" s="176">
        <f t="shared" si="2"/>
        <v>0</v>
      </c>
      <c r="I54" s="177">
        <f>Поликлиника!AS54</f>
        <v>0</v>
      </c>
      <c r="J54" s="177">
        <f>Поликлиника!AW54</f>
        <v>0</v>
      </c>
      <c r="K54" s="176">
        <f t="shared" si="3"/>
        <v>0</v>
      </c>
      <c r="L54" s="148">
        <f>Поликлиника!AC54</f>
        <v>0</v>
      </c>
      <c r="M54" s="148">
        <f>Поликлиника!AG54</f>
        <v>0</v>
      </c>
      <c r="N54" s="176">
        <f t="shared" si="4"/>
        <v>0</v>
      </c>
      <c r="O54" s="154">
        <f>Поликлиника!BI54</f>
        <v>0</v>
      </c>
      <c r="P54" s="154">
        <f>Поликлиника!BM54</f>
        <v>0</v>
      </c>
      <c r="Q54" s="151">
        <f t="shared" si="5"/>
        <v>0</v>
      </c>
      <c r="R54" s="148">
        <f>Поликлиника!BY54</f>
        <v>0</v>
      </c>
      <c r="S54" s="148">
        <f>Поликлиника!CC54</f>
        <v>0</v>
      </c>
      <c r="T54" s="176">
        <f t="shared" si="6"/>
        <v>0</v>
      </c>
      <c r="U54" s="177">
        <f>Поликлиника!CP54</f>
        <v>0</v>
      </c>
      <c r="V54" s="177">
        <f>Поликлиника!CT54</f>
        <v>0</v>
      </c>
      <c r="W54" s="178">
        <f t="shared" si="7"/>
        <v>0</v>
      </c>
      <c r="X54" s="179">
        <f>'Круглосуточный стационар'!D54</f>
        <v>0</v>
      </c>
      <c r="Y54" s="180">
        <f>'Круглосуточный стационар'!H54</f>
        <v>0</v>
      </c>
      <c r="Z54" s="176">
        <f t="shared" si="8"/>
        <v>0</v>
      </c>
      <c r="AA54" s="180">
        <f>'Круглосуточный стационар'!T54</f>
        <v>0</v>
      </c>
      <c r="AB54" s="180">
        <f>'Круглосуточный стационар'!X54</f>
        <v>0</v>
      </c>
      <c r="AC54" s="178">
        <f t="shared" si="9"/>
        <v>0</v>
      </c>
      <c r="AD54" s="175">
        <f>'Дневной стационар'!D54</f>
        <v>4763.82</v>
      </c>
      <c r="AE54" s="148">
        <f>'Дневной стационар'!L54</f>
        <v>4763.82</v>
      </c>
      <c r="AF54" s="176">
        <f t="shared" si="10"/>
        <v>0</v>
      </c>
      <c r="AG54" s="148"/>
      <c r="AH54" s="148"/>
      <c r="AI54" s="178">
        <f t="shared" si="11"/>
        <v>0</v>
      </c>
      <c r="AJ54" s="181">
        <f t="shared" si="12"/>
        <v>4763.82</v>
      </c>
      <c r="AK54" s="187">
        <f t="shared" si="13"/>
        <v>4763.82</v>
      </c>
      <c r="AL54" s="182">
        <f t="shared" si="14"/>
        <v>0</v>
      </c>
      <c r="AM54" s="215">
        <f>'[1]410064'!$W$15</f>
        <v>0</v>
      </c>
      <c r="AN54" s="215">
        <f>'[3]410064'!$W$15</f>
        <v>0</v>
      </c>
      <c r="AO54" s="216">
        <f t="shared" si="15"/>
        <v>0</v>
      </c>
      <c r="AP54" s="215">
        <f t="shared" si="16"/>
        <v>4763.82</v>
      </c>
      <c r="AQ54" s="215">
        <f t="shared" si="17"/>
        <v>4763.82</v>
      </c>
      <c r="AR54" s="216">
        <f t="shared" si="18"/>
        <v>0</v>
      </c>
      <c r="AS54" s="353">
        <v>0</v>
      </c>
      <c r="AT54" s="357">
        <v>68</v>
      </c>
      <c r="AU54" s="217">
        <v>1</v>
      </c>
    </row>
    <row r="55" spans="1:47" x14ac:dyDescent="0.25">
      <c r="A55" s="9">
        <f>'Скорая медицинская помощь'!A55</f>
        <v>42</v>
      </c>
      <c r="B55" s="190" t="str">
        <f>'Скорая медицинская помощь'!C55</f>
        <v>ГБУЗ КК ЦОЗМП</v>
      </c>
      <c r="C55" s="175">
        <f>'Скорая медицинская помощь'!E55</f>
        <v>0</v>
      </c>
      <c r="D55" s="148">
        <f>'Скорая медицинская помощь'!I55</f>
        <v>0</v>
      </c>
      <c r="E55" s="192">
        <f t="shared" si="1"/>
        <v>0</v>
      </c>
      <c r="F55" s="175">
        <f>Поликлиника!E55</f>
        <v>59147.369999999995</v>
      </c>
      <c r="G55" s="148">
        <f>Поликлиника!K55</f>
        <v>61487.25</v>
      </c>
      <c r="H55" s="176">
        <f t="shared" si="2"/>
        <v>2339.8800000000047</v>
      </c>
      <c r="I55" s="177">
        <f>Поликлиника!AS55</f>
        <v>22381.05</v>
      </c>
      <c r="J55" s="177">
        <f>Поликлиника!AW55</f>
        <v>22381.05</v>
      </c>
      <c r="K55" s="176">
        <f t="shared" si="3"/>
        <v>0</v>
      </c>
      <c r="L55" s="148">
        <f>Поликлиника!AC55</f>
        <v>30145.277599999998</v>
      </c>
      <c r="M55" s="148">
        <f>Поликлиника!AG55</f>
        <v>30736.967199999992</v>
      </c>
      <c r="N55" s="176">
        <f t="shared" si="4"/>
        <v>591.68959999999424</v>
      </c>
      <c r="O55" s="154">
        <f>Поликлиника!BI55</f>
        <v>9915.4699999999993</v>
      </c>
      <c r="P55" s="154">
        <f>Поликлиника!BM55</f>
        <v>9915.4699999999993</v>
      </c>
      <c r="Q55" s="151">
        <f t="shared" si="5"/>
        <v>0</v>
      </c>
      <c r="R55" s="148">
        <f>Поликлиника!BY55</f>
        <v>13642.210000000001</v>
      </c>
      <c r="S55" s="148">
        <f>Поликлиника!CC55</f>
        <v>14169.210000000001</v>
      </c>
      <c r="T55" s="176">
        <f t="shared" si="6"/>
        <v>527</v>
      </c>
      <c r="U55" s="177">
        <f>Поликлиника!CP55</f>
        <v>1289.82</v>
      </c>
      <c r="V55" s="177">
        <f>Поликлиника!CT55</f>
        <v>1816.82</v>
      </c>
      <c r="W55" s="178">
        <f t="shared" si="7"/>
        <v>527</v>
      </c>
      <c r="X55" s="179">
        <f>'Круглосуточный стационар'!D55</f>
        <v>0</v>
      </c>
      <c r="Y55" s="180">
        <f>'Круглосуточный стационар'!H55</f>
        <v>0</v>
      </c>
      <c r="Z55" s="176">
        <f t="shared" si="8"/>
        <v>0</v>
      </c>
      <c r="AA55" s="180">
        <f>'Круглосуточный стационар'!T55</f>
        <v>0</v>
      </c>
      <c r="AB55" s="180">
        <f>'Круглосуточный стационар'!X55</f>
        <v>0</v>
      </c>
      <c r="AC55" s="178">
        <f t="shared" si="9"/>
        <v>0</v>
      </c>
      <c r="AD55" s="175">
        <f>'Дневной стационар'!D55</f>
        <v>45194.609999999993</v>
      </c>
      <c r="AE55" s="148">
        <f>'Дневной стационар'!L55</f>
        <v>45194.609999999993</v>
      </c>
      <c r="AF55" s="176">
        <f t="shared" si="10"/>
        <v>0</v>
      </c>
      <c r="AG55" s="148"/>
      <c r="AH55" s="148"/>
      <c r="AI55" s="178">
        <f t="shared" si="11"/>
        <v>0</v>
      </c>
      <c r="AJ55" s="181">
        <f t="shared" si="12"/>
        <v>180425.98759999999</v>
      </c>
      <c r="AK55" s="187">
        <f t="shared" si="13"/>
        <v>183884.55719999998</v>
      </c>
      <c r="AL55" s="182">
        <f t="shared" si="14"/>
        <v>3458.569599999988</v>
      </c>
      <c r="AM55" s="215">
        <f>'[1]410068'!$W$15</f>
        <v>14319.39</v>
      </c>
      <c r="AN55" s="215">
        <f>'[3]410068'!$W$15</f>
        <v>16580.2</v>
      </c>
      <c r="AO55" s="216">
        <f t="shared" si="15"/>
        <v>2260.8100000000013</v>
      </c>
      <c r="AP55" s="215">
        <f t="shared" si="16"/>
        <v>166106.59759999998</v>
      </c>
      <c r="AQ55" s="215">
        <f t="shared" si="17"/>
        <v>167304.35719999997</v>
      </c>
      <c r="AR55" s="216">
        <f t="shared" si="18"/>
        <v>1197.7595999999903</v>
      </c>
      <c r="AS55" s="353">
        <v>20375.099999999999</v>
      </c>
      <c r="AT55" s="357">
        <v>11339</v>
      </c>
      <c r="AU55" s="217">
        <v>1</v>
      </c>
    </row>
    <row r="56" spans="1:47" x14ac:dyDescent="0.25">
      <c r="A56" s="9">
        <f>'Скорая медицинская помощь'!A56</f>
        <v>43</v>
      </c>
      <c r="B56" s="190" t="str">
        <f>'Скорая медицинская помощь'!C56</f>
        <v>ООО "ИМПУЛЬС"</v>
      </c>
      <c r="C56" s="175">
        <f>'Скорая медицинская помощь'!E56</f>
        <v>0</v>
      </c>
      <c r="D56" s="148">
        <f>'Скорая медицинская помощь'!I56</f>
        <v>0</v>
      </c>
      <c r="E56" s="192">
        <f t="shared" si="1"/>
        <v>0</v>
      </c>
      <c r="F56" s="175">
        <f>Поликлиника!E56</f>
        <v>0</v>
      </c>
      <c r="G56" s="148">
        <f>Поликлиника!K56</f>
        <v>0</v>
      </c>
      <c r="H56" s="176">
        <f t="shared" si="2"/>
        <v>0</v>
      </c>
      <c r="I56" s="177">
        <f>Поликлиника!AS56</f>
        <v>0</v>
      </c>
      <c r="J56" s="177">
        <f>Поликлиника!AW56</f>
        <v>0</v>
      </c>
      <c r="K56" s="176">
        <f t="shared" si="3"/>
        <v>0</v>
      </c>
      <c r="L56" s="148">
        <f>Поликлиника!AC56</f>
        <v>0</v>
      </c>
      <c r="M56" s="148">
        <f>Поликлиника!AG56</f>
        <v>0</v>
      </c>
      <c r="N56" s="176">
        <f t="shared" si="4"/>
        <v>0</v>
      </c>
      <c r="O56" s="154">
        <f>Поликлиника!BI56</f>
        <v>0</v>
      </c>
      <c r="P56" s="154">
        <f>Поликлиника!BM56</f>
        <v>0</v>
      </c>
      <c r="Q56" s="151">
        <f t="shared" si="5"/>
        <v>0</v>
      </c>
      <c r="R56" s="148">
        <f>Поликлиника!BY56</f>
        <v>24992.01</v>
      </c>
      <c r="S56" s="148">
        <f>Поликлиника!CC56</f>
        <v>30378.22</v>
      </c>
      <c r="T56" s="176">
        <f t="shared" si="6"/>
        <v>5386.2100000000028</v>
      </c>
      <c r="U56" s="177">
        <f>Поликлиника!CP56</f>
        <v>24992.01</v>
      </c>
      <c r="V56" s="177">
        <f>Поликлиника!CT56</f>
        <v>30378.22</v>
      </c>
      <c r="W56" s="178">
        <f t="shared" si="7"/>
        <v>5386.2100000000028</v>
      </c>
      <c r="X56" s="179">
        <f>'Круглосуточный стационар'!D56</f>
        <v>0</v>
      </c>
      <c r="Y56" s="180">
        <f>'Круглосуточный стационар'!H56</f>
        <v>0</v>
      </c>
      <c r="Z56" s="176">
        <f t="shared" si="8"/>
        <v>0</v>
      </c>
      <c r="AA56" s="180">
        <f>'Круглосуточный стационар'!T56</f>
        <v>0</v>
      </c>
      <c r="AB56" s="180">
        <f>'Круглосуточный стационар'!X56</f>
        <v>0</v>
      </c>
      <c r="AC56" s="178">
        <f t="shared" si="9"/>
        <v>0</v>
      </c>
      <c r="AD56" s="175">
        <f>'Дневной стационар'!D56</f>
        <v>0</v>
      </c>
      <c r="AE56" s="148">
        <f>'Дневной стационар'!L56</f>
        <v>0</v>
      </c>
      <c r="AF56" s="176">
        <f t="shared" si="10"/>
        <v>0</v>
      </c>
      <c r="AG56" s="148"/>
      <c r="AH56" s="148"/>
      <c r="AI56" s="178">
        <f t="shared" si="11"/>
        <v>0</v>
      </c>
      <c r="AJ56" s="181">
        <f t="shared" si="12"/>
        <v>24992.01</v>
      </c>
      <c r="AK56" s="187">
        <f t="shared" si="13"/>
        <v>30378.22</v>
      </c>
      <c r="AL56" s="182">
        <f t="shared" si="14"/>
        <v>5386.2100000000028</v>
      </c>
      <c r="AM56" s="215">
        <f>'[1]410069'!$W$15</f>
        <v>0</v>
      </c>
      <c r="AN56" s="215">
        <f>'[3]410069'!$W$15</f>
        <v>0</v>
      </c>
      <c r="AO56" s="216">
        <f t="shared" si="15"/>
        <v>0</v>
      </c>
      <c r="AP56" s="215">
        <f t="shared" si="16"/>
        <v>24992.01</v>
      </c>
      <c r="AQ56" s="215">
        <f t="shared" si="17"/>
        <v>30378.22</v>
      </c>
      <c r="AR56" s="216">
        <f t="shared" si="18"/>
        <v>5386.2100000000028</v>
      </c>
      <c r="AS56" s="353">
        <v>9773.9</v>
      </c>
      <c r="AT56" s="357">
        <v>1472</v>
      </c>
      <c r="AU56" s="217">
        <v>1</v>
      </c>
    </row>
    <row r="57" spans="1:47" x14ac:dyDescent="0.25">
      <c r="A57" s="9">
        <f>'Скорая медицинская помощь'!A57</f>
        <v>44</v>
      </c>
      <c r="B57" s="190" t="str">
        <f>'Скорая медицинская помощь'!C57</f>
        <v>ООО ДЦ "ЖЕМЧУЖИНА КАМЧАТКИ"</v>
      </c>
      <c r="C57" s="175">
        <f>'Скорая медицинская помощь'!E57</f>
        <v>0</v>
      </c>
      <c r="D57" s="148">
        <f>'Скорая медицинская помощь'!I57</f>
        <v>0</v>
      </c>
      <c r="E57" s="192">
        <f t="shared" si="1"/>
        <v>0</v>
      </c>
      <c r="F57" s="175">
        <f>Поликлиника!E57</f>
        <v>0</v>
      </c>
      <c r="G57" s="148">
        <f>Поликлиника!K57</f>
        <v>0</v>
      </c>
      <c r="H57" s="176">
        <f t="shared" si="2"/>
        <v>0</v>
      </c>
      <c r="I57" s="177">
        <f>Поликлиника!AS57</f>
        <v>0</v>
      </c>
      <c r="J57" s="177">
        <f>Поликлиника!AW57</f>
        <v>0</v>
      </c>
      <c r="K57" s="176">
        <f t="shared" si="3"/>
        <v>0</v>
      </c>
      <c r="L57" s="148">
        <f>Поликлиника!AC57</f>
        <v>0</v>
      </c>
      <c r="M57" s="148">
        <f>Поликлиника!AG57</f>
        <v>0</v>
      </c>
      <c r="N57" s="176">
        <f t="shared" si="4"/>
        <v>0</v>
      </c>
      <c r="O57" s="154">
        <f>Поликлиника!BI57</f>
        <v>0</v>
      </c>
      <c r="P57" s="154">
        <f>Поликлиника!BM57</f>
        <v>0</v>
      </c>
      <c r="Q57" s="151">
        <f t="shared" si="5"/>
        <v>0</v>
      </c>
      <c r="R57" s="148">
        <f>Поликлиника!BY57</f>
        <v>0</v>
      </c>
      <c r="S57" s="148">
        <f>Поликлиника!CC57</f>
        <v>0</v>
      </c>
      <c r="T57" s="176">
        <f t="shared" si="6"/>
        <v>0</v>
      </c>
      <c r="U57" s="177">
        <f>Поликлиника!CP57</f>
        <v>0</v>
      </c>
      <c r="V57" s="177">
        <f>Поликлиника!CT57</f>
        <v>0</v>
      </c>
      <c r="W57" s="178">
        <f t="shared" si="7"/>
        <v>0</v>
      </c>
      <c r="X57" s="179">
        <f>'Круглосуточный стационар'!D57</f>
        <v>0</v>
      </c>
      <c r="Y57" s="180">
        <f>'Круглосуточный стационар'!H57</f>
        <v>0</v>
      </c>
      <c r="Z57" s="176">
        <f t="shared" si="8"/>
        <v>0</v>
      </c>
      <c r="AA57" s="180">
        <f>'Круглосуточный стационар'!T57</f>
        <v>0</v>
      </c>
      <c r="AB57" s="180">
        <f>'Круглосуточный стационар'!X57</f>
        <v>0</v>
      </c>
      <c r="AC57" s="178">
        <f t="shared" si="9"/>
        <v>0</v>
      </c>
      <c r="AD57" s="175">
        <f>'Дневной стационар'!D57</f>
        <v>41087.769999999997</v>
      </c>
      <c r="AE57" s="148">
        <f>'Дневной стационар'!L57</f>
        <v>35833.949999999997</v>
      </c>
      <c r="AF57" s="176">
        <f t="shared" si="10"/>
        <v>-5253.82</v>
      </c>
      <c r="AG57" s="148"/>
      <c r="AH57" s="148"/>
      <c r="AI57" s="178">
        <f t="shared" si="11"/>
        <v>0</v>
      </c>
      <c r="AJ57" s="181">
        <f t="shared" si="12"/>
        <v>41087.769999999997</v>
      </c>
      <c r="AK57" s="187">
        <f t="shared" si="13"/>
        <v>35833.949999999997</v>
      </c>
      <c r="AL57" s="182">
        <f t="shared" si="14"/>
        <v>-5253.82</v>
      </c>
      <c r="AM57" s="215">
        <f>'[1]410071'!$W$15</f>
        <v>0</v>
      </c>
      <c r="AN57" s="215">
        <f>'[3]410071'!$W$15</f>
        <v>0</v>
      </c>
      <c r="AO57" s="216"/>
      <c r="AP57" s="215">
        <f t="shared" si="16"/>
        <v>41087.769999999997</v>
      </c>
      <c r="AQ57" s="215">
        <f t="shared" si="17"/>
        <v>35833.949999999997</v>
      </c>
      <c r="AR57" s="216">
        <f t="shared" si="18"/>
        <v>-5253.82</v>
      </c>
      <c r="AS57" s="353">
        <v>20187.96</v>
      </c>
      <c r="AT57" s="357">
        <v>1649</v>
      </c>
      <c r="AU57" s="217">
        <v>1</v>
      </c>
    </row>
    <row r="58" spans="1:47" x14ac:dyDescent="0.25">
      <c r="A58" s="9">
        <f>'Скорая медицинская помощь'!A58</f>
        <v>45</v>
      </c>
      <c r="B58" s="190" t="str">
        <f>'Скорая медицинская помощь'!C58</f>
        <v>ЦЕНТР СПИД</v>
      </c>
      <c r="C58" s="175">
        <f>'Скорая медицинская помощь'!E58</f>
        <v>0</v>
      </c>
      <c r="D58" s="148">
        <f>'Скорая медицинская помощь'!I58</f>
        <v>0</v>
      </c>
      <c r="E58" s="192">
        <f t="shared" si="1"/>
        <v>0</v>
      </c>
      <c r="F58" s="175">
        <f>Поликлиника!E58</f>
        <v>0</v>
      </c>
      <c r="G58" s="148">
        <f>Поликлиника!K58</f>
        <v>0</v>
      </c>
      <c r="H58" s="176">
        <f t="shared" si="2"/>
        <v>0</v>
      </c>
      <c r="I58" s="177">
        <f>Поликлиника!AS58</f>
        <v>0</v>
      </c>
      <c r="J58" s="177">
        <f>Поликлиника!AW58</f>
        <v>0</v>
      </c>
      <c r="K58" s="176">
        <f t="shared" si="3"/>
        <v>0</v>
      </c>
      <c r="L58" s="148">
        <f>Поликлиника!AC58</f>
        <v>1756.63</v>
      </c>
      <c r="M58" s="148">
        <f>Поликлиника!AG58</f>
        <v>1756.63</v>
      </c>
      <c r="N58" s="176">
        <f t="shared" si="4"/>
        <v>0</v>
      </c>
      <c r="O58" s="154">
        <f>Поликлиника!BI58</f>
        <v>890.72</v>
      </c>
      <c r="P58" s="154">
        <f>Поликлиника!BM58</f>
        <v>1678.12</v>
      </c>
      <c r="Q58" s="151">
        <f t="shared" si="5"/>
        <v>787.39999999999986</v>
      </c>
      <c r="R58" s="148">
        <f>Поликлиника!BY58</f>
        <v>394752.01400000008</v>
      </c>
      <c r="S58" s="148">
        <f>Поликлиника!CC58</f>
        <v>462095.87399999989</v>
      </c>
      <c r="T58" s="176">
        <f t="shared" si="6"/>
        <v>67343.859999999811</v>
      </c>
      <c r="U58" s="177">
        <f>Поликлиника!CP58</f>
        <v>391568.76400000008</v>
      </c>
      <c r="V58" s="177">
        <f>Поликлиника!CT58</f>
        <v>457639.32399999991</v>
      </c>
      <c r="W58" s="178">
        <f t="shared" si="7"/>
        <v>66070.559999999823</v>
      </c>
      <c r="X58" s="179">
        <f>'Круглосуточный стационар'!D58</f>
        <v>225666.11</v>
      </c>
      <c r="Y58" s="180">
        <f>'Круглосуточный стационар'!H58</f>
        <v>225666.11</v>
      </c>
      <c r="Z58" s="176">
        <f t="shared" si="8"/>
        <v>0</v>
      </c>
      <c r="AA58" s="180">
        <f>'Круглосуточный стационар'!T58</f>
        <v>0</v>
      </c>
      <c r="AB58" s="180">
        <f>'Круглосуточный стационар'!X58</f>
        <v>0</v>
      </c>
      <c r="AC58" s="178">
        <f t="shared" si="9"/>
        <v>0</v>
      </c>
      <c r="AD58" s="175">
        <f>'Дневной стационар'!D58</f>
        <v>73189.31</v>
      </c>
      <c r="AE58" s="148">
        <f>'Дневной стационар'!L58</f>
        <v>73189.31</v>
      </c>
      <c r="AF58" s="176">
        <f t="shared" si="10"/>
        <v>0</v>
      </c>
      <c r="AG58" s="148"/>
      <c r="AH58" s="148"/>
      <c r="AI58" s="178">
        <f t="shared" si="11"/>
        <v>0</v>
      </c>
      <c r="AJ58" s="181">
        <f t="shared" si="12"/>
        <v>696254.7840000001</v>
      </c>
      <c r="AK58" s="187">
        <f t="shared" si="13"/>
        <v>764386.04399999988</v>
      </c>
      <c r="AL58" s="182">
        <f t="shared" si="14"/>
        <v>68131.259999999776</v>
      </c>
      <c r="AM58" s="215">
        <f>'[1]410077'!$W$15</f>
        <v>2401.2200000000003</v>
      </c>
      <c r="AN58" s="215">
        <f>'[3]410077'!$W$15</f>
        <v>2395.84</v>
      </c>
      <c r="AO58" s="216">
        <f t="shared" si="15"/>
        <v>-5.3800000000001091</v>
      </c>
      <c r="AP58" s="215">
        <f t="shared" si="16"/>
        <v>693853.56400000013</v>
      </c>
      <c r="AQ58" s="215">
        <f t="shared" si="17"/>
        <v>761990.20399999991</v>
      </c>
      <c r="AR58" s="216">
        <f t="shared" si="18"/>
        <v>68136.639999999781</v>
      </c>
      <c r="AS58" s="353">
        <v>8783.1</v>
      </c>
      <c r="AT58" s="357">
        <v>57102</v>
      </c>
      <c r="AU58" s="217">
        <v>1</v>
      </c>
    </row>
    <row r="59" spans="1:47" x14ac:dyDescent="0.25">
      <c r="A59" s="9">
        <f>'Скорая медицинская помощь'!A59</f>
        <v>46</v>
      </c>
      <c r="B59" s="190" t="str">
        <f>'Скорая медицинская помощь'!C59</f>
        <v>ООО "М-ЛАЙН"</v>
      </c>
      <c r="C59" s="175">
        <f>'Скорая медицинская помощь'!E59</f>
        <v>0</v>
      </c>
      <c r="D59" s="148">
        <f>'Скорая медицинская помощь'!I59</f>
        <v>0</v>
      </c>
      <c r="E59" s="192">
        <f t="shared" si="1"/>
        <v>0</v>
      </c>
      <c r="F59" s="175">
        <f>Поликлиника!E59</f>
        <v>0</v>
      </c>
      <c r="G59" s="148">
        <f>Поликлиника!K59</f>
        <v>0</v>
      </c>
      <c r="H59" s="176">
        <f t="shared" si="2"/>
        <v>0</v>
      </c>
      <c r="I59" s="177">
        <f>Поликлиника!AS59</f>
        <v>0</v>
      </c>
      <c r="J59" s="177">
        <f>Поликлиника!AW59</f>
        <v>0</v>
      </c>
      <c r="K59" s="176">
        <f t="shared" si="3"/>
        <v>0</v>
      </c>
      <c r="L59" s="148">
        <f>Поликлиника!AC59</f>
        <v>0</v>
      </c>
      <c r="M59" s="148">
        <f>Поликлиника!AG59</f>
        <v>0</v>
      </c>
      <c r="N59" s="176">
        <f t="shared" si="4"/>
        <v>0</v>
      </c>
      <c r="O59" s="154">
        <f>Поликлиника!BI59</f>
        <v>0</v>
      </c>
      <c r="P59" s="154">
        <f>Поликлиника!BM59</f>
        <v>0</v>
      </c>
      <c r="Q59" s="151">
        <f t="shared" si="5"/>
        <v>0</v>
      </c>
      <c r="R59" s="148">
        <f>Поликлиника!BY59</f>
        <v>0</v>
      </c>
      <c r="S59" s="148">
        <f>Поликлиника!CC59</f>
        <v>0</v>
      </c>
      <c r="T59" s="176">
        <f t="shared" si="6"/>
        <v>0</v>
      </c>
      <c r="U59" s="177">
        <f>Поликлиника!CP59</f>
        <v>0</v>
      </c>
      <c r="V59" s="177">
        <f>Поликлиника!CT59</f>
        <v>0</v>
      </c>
      <c r="W59" s="178">
        <f t="shared" si="7"/>
        <v>0</v>
      </c>
      <c r="X59" s="179">
        <f>'Круглосуточный стационар'!D59</f>
        <v>0</v>
      </c>
      <c r="Y59" s="180">
        <f>'Круглосуточный стационар'!H59</f>
        <v>0</v>
      </c>
      <c r="Z59" s="176">
        <f t="shared" si="8"/>
        <v>0</v>
      </c>
      <c r="AA59" s="180">
        <f>'Круглосуточный стационар'!T59</f>
        <v>0</v>
      </c>
      <c r="AB59" s="180">
        <f>'Круглосуточный стационар'!X59</f>
        <v>0</v>
      </c>
      <c r="AC59" s="178">
        <f t="shared" si="9"/>
        <v>0</v>
      </c>
      <c r="AD59" s="175">
        <f>'Дневной стационар'!D59</f>
        <v>0</v>
      </c>
      <c r="AE59" s="148">
        <f>'Дневной стационар'!L59</f>
        <v>0</v>
      </c>
      <c r="AF59" s="176">
        <f t="shared" si="10"/>
        <v>0</v>
      </c>
      <c r="AG59" s="148"/>
      <c r="AH59" s="148"/>
      <c r="AI59" s="178">
        <f t="shared" si="11"/>
        <v>0</v>
      </c>
      <c r="AJ59" s="181">
        <f t="shared" si="12"/>
        <v>0</v>
      </c>
      <c r="AK59" s="187">
        <f t="shared" si="13"/>
        <v>0</v>
      </c>
      <c r="AL59" s="182">
        <f t="shared" si="14"/>
        <v>0</v>
      </c>
      <c r="AM59" s="215">
        <f>'[1]410084'!$W$15</f>
        <v>0</v>
      </c>
      <c r="AN59" s="215">
        <f>'[3]410084'!$W$15</f>
        <v>0</v>
      </c>
      <c r="AO59" s="216">
        <f t="shared" si="15"/>
        <v>0</v>
      </c>
      <c r="AP59" s="215">
        <f t="shared" si="16"/>
        <v>0</v>
      </c>
      <c r="AQ59" s="215">
        <f t="shared" si="17"/>
        <v>0</v>
      </c>
      <c r="AR59" s="216">
        <f t="shared" si="18"/>
        <v>0</v>
      </c>
      <c r="AS59" s="353"/>
      <c r="AT59" s="357">
        <v>0</v>
      </c>
      <c r="AU59" s="217">
        <v>1</v>
      </c>
    </row>
    <row r="60" spans="1:47" x14ac:dyDescent="0.25">
      <c r="A60" s="9">
        <f>'Скорая медицинская помощь'!A60</f>
        <v>47</v>
      </c>
      <c r="B60" s="190" t="str">
        <f>'Скорая медицинская помощь'!C60</f>
        <v>ООО "ЮНИЛАБ-ХАБАРОВСК"</v>
      </c>
      <c r="C60" s="175">
        <f>'Скорая медицинская помощь'!E60</f>
        <v>0</v>
      </c>
      <c r="D60" s="148">
        <f>'Скорая медицинская помощь'!I60</f>
        <v>0</v>
      </c>
      <c r="E60" s="192">
        <f t="shared" si="1"/>
        <v>0</v>
      </c>
      <c r="F60" s="175">
        <f>Поликлиника!E60</f>
        <v>0</v>
      </c>
      <c r="G60" s="148">
        <f>Поликлиника!K60</f>
        <v>0</v>
      </c>
      <c r="H60" s="176">
        <f t="shared" si="2"/>
        <v>0</v>
      </c>
      <c r="I60" s="177">
        <f>Поликлиника!AS60</f>
        <v>0</v>
      </c>
      <c r="J60" s="177">
        <f>Поликлиника!AW60</f>
        <v>0</v>
      </c>
      <c r="K60" s="176">
        <f t="shared" si="3"/>
        <v>0</v>
      </c>
      <c r="L60" s="148">
        <f>Поликлиника!AC60</f>
        <v>0</v>
      </c>
      <c r="M60" s="148">
        <f>Поликлиника!AG60</f>
        <v>0</v>
      </c>
      <c r="N60" s="176">
        <f t="shared" si="4"/>
        <v>0</v>
      </c>
      <c r="O60" s="154">
        <f>Поликлиника!BI60</f>
        <v>0</v>
      </c>
      <c r="P60" s="154">
        <f>Поликлиника!BM60</f>
        <v>0</v>
      </c>
      <c r="Q60" s="151">
        <f t="shared" si="5"/>
        <v>0</v>
      </c>
      <c r="R60" s="148">
        <f>Поликлиника!BY60</f>
        <v>0</v>
      </c>
      <c r="S60" s="148">
        <f>Поликлиника!CC60</f>
        <v>0</v>
      </c>
      <c r="T60" s="176">
        <f t="shared" si="6"/>
        <v>0</v>
      </c>
      <c r="U60" s="177">
        <f>Поликлиника!CP60</f>
        <v>0</v>
      </c>
      <c r="V60" s="177">
        <f>Поликлиника!CT60</f>
        <v>0</v>
      </c>
      <c r="W60" s="178">
        <f t="shared" si="7"/>
        <v>0</v>
      </c>
      <c r="X60" s="179">
        <f>'Круглосуточный стационар'!D60</f>
        <v>0</v>
      </c>
      <c r="Y60" s="180">
        <f>'Круглосуточный стационар'!H60</f>
        <v>0</v>
      </c>
      <c r="Z60" s="176">
        <f t="shared" si="8"/>
        <v>0</v>
      </c>
      <c r="AA60" s="180">
        <f>'Круглосуточный стационар'!T60</f>
        <v>0</v>
      </c>
      <c r="AB60" s="180">
        <f>'Круглосуточный стационар'!X60</f>
        <v>0</v>
      </c>
      <c r="AC60" s="178">
        <f t="shared" si="9"/>
        <v>0</v>
      </c>
      <c r="AD60" s="175">
        <f>'Дневной стационар'!D60</f>
        <v>0</v>
      </c>
      <c r="AE60" s="148">
        <f>'Дневной стационар'!L60</f>
        <v>0</v>
      </c>
      <c r="AF60" s="176">
        <f t="shared" si="10"/>
        <v>0</v>
      </c>
      <c r="AG60" s="148"/>
      <c r="AH60" s="148"/>
      <c r="AI60" s="178">
        <f t="shared" si="11"/>
        <v>0</v>
      </c>
      <c r="AJ60" s="181">
        <f t="shared" si="12"/>
        <v>0</v>
      </c>
      <c r="AK60" s="187">
        <f t="shared" si="13"/>
        <v>0</v>
      </c>
      <c r="AL60" s="182">
        <f t="shared" si="14"/>
        <v>0</v>
      </c>
      <c r="AM60" s="215">
        <f>'[1]410087'!$W$15</f>
        <v>0</v>
      </c>
      <c r="AN60" s="215">
        <f>'[3]410087'!$W$15</f>
        <v>0</v>
      </c>
      <c r="AO60" s="216">
        <f t="shared" si="15"/>
        <v>0</v>
      </c>
      <c r="AP60" s="215">
        <f t="shared" si="16"/>
        <v>0</v>
      </c>
      <c r="AQ60" s="215">
        <f t="shared" si="17"/>
        <v>0</v>
      </c>
      <c r="AR60" s="216">
        <f t="shared" si="18"/>
        <v>0</v>
      </c>
      <c r="AS60" s="353"/>
      <c r="AT60" s="357">
        <v>0</v>
      </c>
      <c r="AU60" s="217">
        <v>1</v>
      </c>
    </row>
    <row r="61" spans="1:47" x14ac:dyDescent="0.25">
      <c r="A61" s="9">
        <f>'Скорая медицинская помощь'!A61</f>
        <v>48</v>
      </c>
      <c r="B61" s="190" t="str">
        <f>'Скорая медицинская помощь'!C61</f>
        <v>ГБУЗ ККПТД</v>
      </c>
      <c r="C61" s="175">
        <f>'Скорая медицинская помощь'!E61</f>
        <v>0</v>
      </c>
      <c r="D61" s="148">
        <f>'Скорая медицинская помощь'!I61</f>
        <v>0</v>
      </c>
      <c r="E61" s="192">
        <f t="shared" si="1"/>
        <v>0</v>
      </c>
      <c r="F61" s="175">
        <f>Поликлиника!E61</f>
        <v>0</v>
      </c>
      <c r="G61" s="148">
        <f>Поликлиника!K61</f>
        <v>0</v>
      </c>
      <c r="H61" s="176">
        <f t="shared" si="2"/>
        <v>0</v>
      </c>
      <c r="I61" s="177">
        <f>Поликлиника!AS61</f>
        <v>0</v>
      </c>
      <c r="J61" s="177">
        <f>Поликлиника!AW61</f>
        <v>0</v>
      </c>
      <c r="K61" s="176">
        <f t="shared" si="3"/>
        <v>0</v>
      </c>
      <c r="L61" s="148">
        <f>Поликлиника!AC61</f>
        <v>0</v>
      </c>
      <c r="M61" s="148">
        <f>Поликлиника!AG61</f>
        <v>0</v>
      </c>
      <c r="N61" s="176">
        <f t="shared" si="4"/>
        <v>0</v>
      </c>
      <c r="O61" s="154">
        <f>Поликлиника!BI61</f>
        <v>0</v>
      </c>
      <c r="P61" s="154">
        <f>Поликлиника!BM61</f>
        <v>0</v>
      </c>
      <c r="Q61" s="151">
        <f t="shared" si="5"/>
        <v>0</v>
      </c>
      <c r="R61" s="148">
        <f>Поликлиника!BY61</f>
        <v>12538.82</v>
      </c>
      <c r="S61" s="148">
        <f>Поликлиника!CC61</f>
        <v>14219.830000000002</v>
      </c>
      <c r="T61" s="176">
        <f t="shared" si="6"/>
        <v>1681.010000000002</v>
      </c>
      <c r="U61" s="177">
        <f>Поликлиника!CP61</f>
        <v>12538.82</v>
      </c>
      <c r="V61" s="177">
        <f>Поликлиника!CT61</f>
        <v>14219.830000000002</v>
      </c>
      <c r="W61" s="178">
        <f t="shared" si="7"/>
        <v>1681.010000000002</v>
      </c>
      <c r="X61" s="179">
        <f>'Круглосуточный стационар'!D61</f>
        <v>0</v>
      </c>
      <c r="Y61" s="180">
        <f>'Круглосуточный стационар'!H61</f>
        <v>0</v>
      </c>
      <c r="Z61" s="176">
        <f t="shared" si="8"/>
        <v>0</v>
      </c>
      <c r="AA61" s="180">
        <f>'Круглосуточный стационар'!T61</f>
        <v>0</v>
      </c>
      <c r="AB61" s="180">
        <f>'Круглосуточный стационар'!X61</f>
        <v>0</v>
      </c>
      <c r="AC61" s="178">
        <f t="shared" si="9"/>
        <v>0</v>
      </c>
      <c r="AD61" s="175">
        <f>'Дневной стационар'!D61</f>
        <v>0</v>
      </c>
      <c r="AE61" s="148">
        <f>'Дневной стационар'!L61</f>
        <v>0</v>
      </c>
      <c r="AF61" s="176">
        <f t="shared" si="10"/>
        <v>0</v>
      </c>
      <c r="AG61" s="148"/>
      <c r="AH61" s="148"/>
      <c r="AI61" s="178">
        <f t="shared" si="11"/>
        <v>0</v>
      </c>
      <c r="AJ61" s="181">
        <f t="shared" si="12"/>
        <v>12538.82</v>
      </c>
      <c r="AK61" s="187">
        <f t="shared" si="13"/>
        <v>14219.830000000002</v>
      </c>
      <c r="AL61" s="182">
        <f t="shared" si="14"/>
        <v>1681.010000000002</v>
      </c>
      <c r="AM61" s="215">
        <f>'[1]410089'!$W$15</f>
        <v>0</v>
      </c>
      <c r="AN61" s="215">
        <f>'[3]410089'!$W$15</f>
        <v>0</v>
      </c>
      <c r="AO61" s="216">
        <f t="shared" si="15"/>
        <v>0</v>
      </c>
      <c r="AP61" s="215">
        <f t="shared" si="16"/>
        <v>12538.82</v>
      </c>
      <c r="AQ61" s="215">
        <f t="shared" si="17"/>
        <v>14219.830000000002</v>
      </c>
      <c r="AR61" s="216">
        <f t="shared" si="18"/>
        <v>1681.010000000002</v>
      </c>
      <c r="AS61" s="353">
        <v>6408.4</v>
      </c>
      <c r="AT61" s="357">
        <v>700</v>
      </c>
      <c r="AU61" s="217">
        <v>1</v>
      </c>
    </row>
    <row r="62" spans="1:47" x14ac:dyDescent="0.25">
      <c r="A62" s="9">
        <f>'Скорая медицинская помощь'!A62</f>
        <v>49</v>
      </c>
      <c r="B62" s="190" t="str">
        <f>'Скорая медицинская помощь'!C62</f>
        <v>ООО "НАУЧНО-ПРОИЗВОДСТВЕННАЯ ФИРМА "ХЕЛИКС"</v>
      </c>
      <c r="C62" s="175">
        <f>'Скорая медицинская помощь'!E62</f>
        <v>0</v>
      </c>
      <c r="D62" s="148">
        <f>'Скорая медицинская помощь'!I62</f>
        <v>0</v>
      </c>
      <c r="E62" s="192">
        <f t="shared" si="1"/>
        <v>0</v>
      </c>
      <c r="F62" s="175">
        <f>Поликлиника!E62</f>
        <v>0</v>
      </c>
      <c r="G62" s="148">
        <f>Поликлиника!K62</f>
        <v>0</v>
      </c>
      <c r="H62" s="176">
        <f t="shared" si="2"/>
        <v>0</v>
      </c>
      <c r="I62" s="177">
        <f>Поликлиника!AS62</f>
        <v>0</v>
      </c>
      <c r="J62" s="177">
        <f>Поликлиника!AW62</f>
        <v>0</v>
      </c>
      <c r="K62" s="176">
        <f t="shared" si="3"/>
        <v>0</v>
      </c>
      <c r="L62" s="148">
        <f>Поликлиника!AC62</f>
        <v>0</v>
      </c>
      <c r="M62" s="148">
        <f>Поликлиника!AG62</f>
        <v>0</v>
      </c>
      <c r="N62" s="176">
        <f t="shared" si="4"/>
        <v>0</v>
      </c>
      <c r="O62" s="154">
        <f>Поликлиника!BI62</f>
        <v>0</v>
      </c>
      <c r="P62" s="154">
        <f>Поликлиника!BM62</f>
        <v>0</v>
      </c>
      <c r="Q62" s="151">
        <f t="shared" si="5"/>
        <v>0</v>
      </c>
      <c r="R62" s="148">
        <f>Поликлиника!BY62</f>
        <v>1653.73</v>
      </c>
      <c r="S62" s="148">
        <f>Поликлиника!CC62</f>
        <v>528.04999999999995</v>
      </c>
      <c r="T62" s="176">
        <f t="shared" si="6"/>
        <v>-1125.68</v>
      </c>
      <c r="U62" s="177">
        <f>Поликлиника!CP62</f>
        <v>1653.73</v>
      </c>
      <c r="V62" s="177">
        <f>Поликлиника!CT62</f>
        <v>528.04999999999995</v>
      </c>
      <c r="W62" s="178">
        <f t="shared" si="7"/>
        <v>-1125.68</v>
      </c>
      <c r="X62" s="179">
        <f>'Круглосуточный стационар'!D62</f>
        <v>0</v>
      </c>
      <c r="Y62" s="180">
        <f>'Круглосуточный стационар'!H62</f>
        <v>0</v>
      </c>
      <c r="Z62" s="176">
        <f t="shared" si="8"/>
        <v>0</v>
      </c>
      <c r="AA62" s="180">
        <f>'Круглосуточный стационар'!T62</f>
        <v>0</v>
      </c>
      <c r="AB62" s="180">
        <f>'Круглосуточный стационар'!X62</f>
        <v>0</v>
      </c>
      <c r="AC62" s="178">
        <f t="shared" si="9"/>
        <v>0</v>
      </c>
      <c r="AD62" s="175">
        <f>'Дневной стационар'!D62</f>
        <v>0</v>
      </c>
      <c r="AE62" s="148">
        <f>'Дневной стационар'!L62</f>
        <v>0</v>
      </c>
      <c r="AF62" s="176">
        <f t="shared" si="10"/>
        <v>0</v>
      </c>
      <c r="AG62" s="148"/>
      <c r="AH62" s="148"/>
      <c r="AI62" s="178">
        <f t="shared" si="11"/>
        <v>0</v>
      </c>
      <c r="AJ62" s="181">
        <f t="shared" si="12"/>
        <v>1653.73</v>
      </c>
      <c r="AK62" s="187">
        <f t="shared" si="13"/>
        <v>528.04999999999995</v>
      </c>
      <c r="AL62" s="182">
        <f t="shared" si="14"/>
        <v>-1125.68</v>
      </c>
      <c r="AM62" s="215">
        <f>'[1]410093'!$W$15</f>
        <v>0</v>
      </c>
      <c r="AN62" s="215">
        <f>'[3]410093'!$W$15</f>
        <v>0</v>
      </c>
      <c r="AO62" s="216">
        <f t="shared" si="15"/>
        <v>0</v>
      </c>
      <c r="AP62" s="215">
        <f t="shared" si="16"/>
        <v>1653.73</v>
      </c>
      <c r="AQ62" s="215">
        <f t="shared" si="17"/>
        <v>528.04999999999995</v>
      </c>
      <c r="AR62" s="216">
        <f t="shared" si="18"/>
        <v>-1125.68</v>
      </c>
      <c r="AS62" s="353"/>
      <c r="AT62" s="357">
        <v>0</v>
      </c>
      <c r="AU62" s="217">
        <v>1</v>
      </c>
    </row>
    <row r="63" spans="1:47" x14ac:dyDescent="0.25">
      <c r="A63" s="9">
        <f>'Скорая медицинская помощь'!A63</f>
        <v>50</v>
      </c>
      <c r="B63" s="190" t="str">
        <f>'Скорая медицинская помощь'!C63</f>
        <v>ООО "ВИТАЛАБ"</v>
      </c>
      <c r="C63" s="175">
        <f>'Скорая медицинская помощь'!E63</f>
        <v>0</v>
      </c>
      <c r="D63" s="148">
        <f>'Скорая медицинская помощь'!I63</f>
        <v>0</v>
      </c>
      <c r="E63" s="192">
        <f t="shared" si="1"/>
        <v>0</v>
      </c>
      <c r="F63" s="175">
        <f>Поликлиника!E63</f>
        <v>0</v>
      </c>
      <c r="G63" s="148">
        <f>Поликлиника!K63</f>
        <v>0</v>
      </c>
      <c r="H63" s="176">
        <f t="shared" si="2"/>
        <v>0</v>
      </c>
      <c r="I63" s="177">
        <f>Поликлиника!AS63</f>
        <v>0</v>
      </c>
      <c r="J63" s="177">
        <f>Поликлиника!AW63</f>
        <v>0</v>
      </c>
      <c r="K63" s="176">
        <f t="shared" si="3"/>
        <v>0</v>
      </c>
      <c r="L63" s="148">
        <f>Поликлиника!AC63</f>
        <v>0</v>
      </c>
      <c r="M63" s="148">
        <f>Поликлиника!AG63</f>
        <v>0</v>
      </c>
      <c r="N63" s="176">
        <f t="shared" si="4"/>
        <v>0</v>
      </c>
      <c r="O63" s="154">
        <f>Поликлиника!BI63</f>
        <v>0</v>
      </c>
      <c r="P63" s="154">
        <f>Поликлиника!BM63</f>
        <v>0</v>
      </c>
      <c r="Q63" s="151">
        <f t="shared" si="5"/>
        <v>0</v>
      </c>
      <c r="R63" s="148">
        <f>Поликлиника!BY63</f>
        <v>529.19000000000005</v>
      </c>
      <c r="S63" s="148">
        <f>Поликлиника!CC63</f>
        <v>168.98</v>
      </c>
      <c r="T63" s="176">
        <f t="shared" si="6"/>
        <v>-360.21000000000004</v>
      </c>
      <c r="U63" s="177">
        <f>Поликлиника!CP63</f>
        <v>529.19000000000005</v>
      </c>
      <c r="V63" s="177">
        <f>Поликлиника!CT63</f>
        <v>168.98</v>
      </c>
      <c r="W63" s="178">
        <f t="shared" si="7"/>
        <v>-360.21000000000004</v>
      </c>
      <c r="X63" s="179">
        <f>'Круглосуточный стационар'!D63</f>
        <v>0</v>
      </c>
      <c r="Y63" s="180">
        <f>'Круглосуточный стационар'!H63</f>
        <v>0</v>
      </c>
      <c r="Z63" s="176">
        <f t="shared" si="8"/>
        <v>0</v>
      </c>
      <c r="AA63" s="180">
        <f>'Круглосуточный стационар'!T63</f>
        <v>0</v>
      </c>
      <c r="AB63" s="180">
        <f>'Круглосуточный стационар'!X63</f>
        <v>0</v>
      </c>
      <c r="AC63" s="178">
        <f t="shared" si="9"/>
        <v>0</v>
      </c>
      <c r="AD63" s="175">
        <f>'Дневной стационар'!D63</f>
        <v>0</v>
      </c>
      <c r="AE63" s="148">
        <f>'Дневной стационар'!L63</f>
        <v>0</v>
      </c>
      <c r="AF63" s="176">
        <f t="shared" si="10"/>
        <v>0</v>
      </c>
      <c r="AG63" s="148"/>
      <c r="AH63" s="148"/>
      <c r="AI63" s="178">
        <f t="shared" si="11"/>
        <v>0</v>
      </c>
      <c r="AJ63" s="181">
        <f t="shared" si="12"/>
        <v>529.19000000000005</v>
      </c>
      <c r="AK63" s="187">
        <f t="shared" si="13"/>
        <v>168.98</v>
      </c>
      <c r="AL63" s="182">
        <f t="shared" si="14"/>
        <v>-360.21000000000004</v>
      </c>
      <c r="AM63" s="215">
        <f>'[1]410095'!$W$15</f>
        <v>0</v>
      </c>
      <c r="AN63" s="215">
        <f>'[3]410095'!$W$15</f>
        <v>0</v>
      </c>
      <c r="AO63" s="216">
        <f t="shared" si="15"/>
        <v>0</v>
      </c>
      <c r="AP63" s="215">
        <f t="shared" si="16"/>
        <v>529.19000000000005</v>
      </c>
      <c r="AQ63" s="215">
        <f t="shared" si="17"/>
        <v>168.98</v>
      </c>
      <c r="AR63" s="216">
        <f t="shared" si="18"/>
        <v>-360.21000000000004</v>
      </c>
      <c r="AS63" s="353"/>
      <c r="AT63" s="357">
        <v>0</v>
      </c>
      <c r="AU63" s="217">
        <v>1</v>
      </c>
    </row>
    <row r="64" spans="1:47" x14ac:dyDescent="0.25">
      <c r="A64" s="9">
        <f>'Скорая медицинская помощь'!A64</f>
        <v>51</v>
      </c>
      <c r="B64" s="190" t="str">
        <f>'Скорая медицинская помощь'!C64</f>
        <v>ООО "ХАБАРОВСКИЙ ЦЕНТР ХИРУРГИИ ГЛАЗА"</v>
      </c>
      <c r="C64" s="175">
        <f>'Скорая медицинская помощь'!E64</f>
        <v>0</v>
      </c>
      <c r="D64" s="148">
        <f>'Скорая медицинская помощь'!I64</f>
        <v>0</v>
      </c>
      <c r="E64" s="192">
        <f t="shared" si="1"/>
        <v>0</v>
      </c>
      <c r="F64" s="175">
        <f>Поликлиника!E64</f>
        <v>0</v>
      </c>
      <c r="G64" s="148">
        <f>Поликлиника!K64</f>
        <v>0</v>
      </c>
      <c r="H64" s="176">
        <f t="shared" si="2"/>
        <v>0</v>
      </c>
      <c r="I64" s="177">
        <f>Поликлиника!AS64</f>
        <v>0</v>
      </c>
      <c r="J64" s="177">
        <f>Поликлиника!AW64</f>
        <v>0</v>
      </c>
      <c r="K64" s="176">
        <f t="shared" si="3"/>
        <v>0</v>
      </c>
      <c r="L64" s="148">
        <f>Поликлиника!AC64</f>
        <v>15.06</v>
      </c>
      <c r="M64" s="148">
        <f>Поликлиника!AG64</f>
        <v>0</v>
      </c>
      <c r="N64" s="176">
        <f t="shared" si="4"/>
        <v>-15.06</v>
      </c>
      <c r="O64" s="154">
        <f>Поликлиника!BI64</f>
        <v>0</v>
      </c>
      <c r="P64" s="154">
        <f>Поликлиника!BM64</f>
        <v>0</v>
      </c>
      <c r="Q64" s="151">
        <f t="shared" si="5"/>
        <v>0</v>
      </c>
      <c r="R64" s="148">
        <f>Поликлиника!BY64</f>
        <v>0</v>
      </c>
      <c r="S64" s="148">
        <f>Поликлиника!CC64</f>
        <v>0</v>
      </c>
      <c r="T64" s="176">
        <f t="shared" si="6"/>
        <v>0</v>
      </c>
      <c r="U64" s="177">
        <f>Поликлиника!CP64</f>
        <v>0</v>
      </c>
      <c r="V64" s="177">
        <f>Поликлиника!CT64</f>
        <v>0</v>
      </c>
      <c r="W64" s="178">
        <f t="shared" si="7"/>
        <v>0</v>
      </c>
      <c r="X64" s="179">
        <f>'Круглосуточный стационар'!D64</f>
        <v>0</v>
      </c>
      <c r="Y64" s="180">
        <f>'Круглосуточный стационар'!H64</f>
        <v>0</v>
      </c>
      <c r="Z64" s="176">
        <f t="shared" si="8"/>
        <v>0</v>
      </c>
      <c r="AA64" s="180">
        <f>'Круглосуточный стационар'!T64</f>
        <v>0</v>
      </c>
      <c r="AB64" s="180">
        <f>'Круглосуточный стационар'!X64</f>
        <v>0</v>
      </c>
      <c r="AC64" s="178">
        <f t="shared" si="9"/>
        <v>0</v>
      </c>
      <c r="AD64" s="175">
        <f>'Дневной стационар'!D64</f>
        <v>22800.230000000003</v>
      </c>
      <c r="AE64" s="148">
        <f>'Дневной стационар'!L64</f>
        <v>1869.0900000000001</v>
      </c>
      <c r="AF64" s="176">
        <f t="shared" si="10"/>
        <v>-20931.140000000003</v>
      </c>
      <c r="AG64" s="148"/>
      <c r="AH64" s="148"/>
      <c r="AI64" s="178">
        <f t="shared" si="11"/>
        <v>0</v>
      </c>
      <c r="AJ64" s="181">
        <f t="shared" si="12"/>
        <v>22815.290000000005</v>
      </c>
      <c r="AK64" s="187">
        <f t="shared" si="13"/>
        <v>1869.0900000000001</v>
      </c>
      <c r="AL64" s="182">
        <f t="shared" si="14"/>
        <v>-20946.200000000004</v>
      </c>
      <c r="AM64" s="215">
        <f>'[1]410097'!$W$15</f>
        <v>0</v>
      </c>
      <c r="AN64" s="215">
        <f>'[3]410097'!$W$15</f>
        <v>0</v>
      </c>
      <c r="AO64" s="216">
        <f t="shared" si="15"/>
        <v>0</v>
      </c>
      <c r="AP64" s="215">
        <f t="shared" si="16"/>
        <v>22815.290000000005</v>
      </c>
      <c r="AQ64" s="215">
        <f t="shared" si="17"/>
        <v>1869.0900000000001</v>
      </c>
      <c r="AR64" s="216">
        <f t="shared" si="18"/>
        <v>-20946.200000000004</v>
      </c>
      <c r="AS64" s="353"/>
      <c r="AT64" s="357">
        <v>0</v>
      </c>
      <c r="AU64" s="217">
        <v>1</v>
      </c>
    </row>
    <row r="65" spans="1:47" x14ac:dyDescent="0.25">
      <c r="A65" s="9">
        <f>'Скорая медицинская помощь'!A65</f>
        <v>52</v>
      </c>
      <c r="B65" s="170" t="str">
        <f>'Скорая медицинская помощь'!C65</f>
        <v>Камч филиал АНО "Медицинский центр "Жизнь"</v>
      </c>
      <c r="C65" s="175">
        <f>'Скорая медицинская помощь'!E65</f>
        <v>0</v>
      </c>
      <c r="D65" s="148">
        <f>'Скорая медицинская помощь'!I65</f>
        <v>0</v>
      </c>
      <c r="E65" s="192">
        <f t="shared" si="1"/>
        <v>0</v>
      </c>
      <c r="F65" s="175">
        <f>Поликлиника!E65</f>
        <v>0</v>
      </c>
      <c r="G65" s="148">
        <f>Поликлиника!K65</f>
        <v>0</v>
      </c>
      <c r="H65" s="176">
        <f t="shared" si="2"/>
        <v>0</v>
      </c>
      <c r="I65" s="177">
        <f>Поликлиника!AS65</f>
        <v>0</v>
      </c>
      <c r="J65" s="177">
        <f>Поликлиника!AW65</f>
        <v>0</v>
      </c>
      <c r="K65" s="176">
        <f t="shared" si="3"/>
        <v>0</v>
      </c>
      <c r="L65" s="148">
        <f>Поликлиника!AC65</f>
        <v>0</v>
      </c>
      <c r="M65" s="148">
        <f>Поликлиника!AG65</f>
        <v>76.78</v>
      </c>
      <c r="N65" s="176">
        <f t="shared" si="4"/>
        <v>76.78</v>
      </c>
      <c r="O65" s="154">
        <f>Поликлиника!BI65</f>
        <v>0</v>
      </c>
      <c r="P65" s="154">
        <f>Поликлиника!BM65</f>
        <v>0</v>
      </c>
      <c r="Q65" s="151">
        <f t="shared" si="5"/>
        <v>0</v>
      </c>
      <c r="R65" s="148">
        <f>Поликлиника!BY65</f>
        <v>0</v>
      </c>
      <c r="S65" s="148">
        <f>Поликлиника!CC65</f>
        <v>122.78</v>
      </c>
      <c r="T65" s="176">
        <f t="shared" si="6"/>
        <v>122.78</v>
      </c>
      <c r="U65" s="177">
        <f>Поликлиника!CP65</f>
        <v>0</v>
      </c>
      <c r="V65" s="177">
        <f>Поликлиника!CT65</f>
        <v>0</v>
      </c>
      <c r="W65" s="178">
        <f t="shared" si="7"/>
        <v>0</v>
      </c>
      <c r="X65" s="179">
        <f>'Круглосуточный стационар'!D65</f>
        <v>0</v>
      </c>
      <c r="Y65" s="180">
        <f>'Круглосуточный стационар'!H65</f>
        <v>0</v>
      </c>
      <c r="Z65" s="176">
        <f t="shared" si="8"/>
        <v>0</v>
      </c>
      <c r="AA65" s="180">
        <f>'Круглосуточный стационар'!T65</f>
        <v>0</v>
      </c>
      <c r="AB65" s="180">
        <f>'Круглосуточный стационар'!X65</f>
        <v>0</v>
      </c>
      <c r="AC65" s="178">
        <f t="shared" si="9"/>
        <v>0</v>
      </c>
      <c r="AD65" s="175">
        <f>'Дневной стационар'!D65</f>
        <v>139519.67999999999</v>
      </c>
      <c r="AE65" s="148">
        <f>'Дневной стационар'!L65</f>
        <v>139519.67999999999</v>
      </c>
      <c r="AF65" s="176">
        <f t="shared" si="10"/>
        <v>0</v>
      </c>
      <c r="AG65" s="148"/>
      <c r="AH65" s="148"/>
      <c r="AI65" s="178">
        <f t="shared" si="11"/>
        <v>0</v>
      </c>
      <c r="AJ65" s="181">
        <f t="shared" si="12"/>
        <v>139519.67999999999</v>
      </c>
      <c r="AK65" s="187">
        <f t="shared" si="13"/>
        <v>139719.24</v>
      </c>
      <c r="AL65" s="182">
        <f t="shared" si="14"/>
        <v>199.55999999999767</v>
      </c>
      <c r="AM65" s="215">
        <f>'[1]410100'!$W$15</f>
        <v>0</v>
      </c>
      <c r="AN65" s="215">
        <f>'[3]410100'!$W$15</f>
        <v>0</v>
      </c>
      <c r="AO65" s="216"/>
      <c r="AP65" s="215">
        <f t="shared" si="16"/>
        <v>139519.67999999999</v>
      </c>
      <c r="AQ65" s="215">
        <f t="shared" si="17"/>
        <v>139719.24</v>
      </c>
      <c r="AR65" s="216">
        <f t="shared" si="18"/>
        <v>199.55999999999767</v>
      </c>
      <c r="AS65" s="353">
        <v>1732.7</v>
      </c>
      <c r="AT65" s="357">
        <v>10561</v>
      </c>
      <c r="AU65" s="217">
        <v>1</v>
      </c>
    </row>
    <row r="66" spans="1:47" x14ac:dyDescent="0.25">
      <c r="A66" s="9">
        <f>'Скорая медицинская помощь'!A66</f>
        <v>53</v>
      </c>
      <c r="B66" s="170" t="str">
        <f>'Скорая медицинская помощь'!C66</f>
        <v>КГБУЗ ДККБ им А. К. ПИОТРОВИЧА</v>
      </c>
      <c r="C66" s="175">
        <f>'Скорая медицинская помощь'!E66</f>
        <v>0</v>
      </c>
      <c r="D66" s="148">
        <f>'Скорая медицинская помощь'!I66</f>
        <v>0</v>
      </c>
      <c r="E66" s="192">
        <f t="shared" si="1"/>
        <v>0</v>
      </c>
      <c r="F66" s="175">
        <f>Поликлиника!E66</f>
        <v>0</v>
      </c>
      <c r="G66" s="148">
        <f>Поликлиника!K66</f>
        <v>0</v>
      </c>
      <c r="H66" s="176">
        <f t="shared" si="2"/>
        <v>0</v>
      </c>
      <c r="I66" s="177">
        <f>Поликлиника!AS66</f>
        <v>0</v>
      </c>
      <c r="J66" s="177">
        <f>Поликлиника!AW66</f>
        <v>0</v>
      </c>
      <c r="K66" s="176">
        <f t="shared" si="3"/>
        <v>0</v>
      </c>
      <c r="L66" s="148">
        <f>Поликлиника!AC66</f>
        <v>0</v>
      </c>
      <c r="M66" s="148">
        <f>Поликлиника!AG66</f>
        <v>0</v>
      </c>
      <c r="N66" s="176">
        <f t="shared" si="4"/>
        <v>0</v>
      </c>
      <c r="O66" s="154">
        <f>Поликлиника!BI66</f>
        <v>0</v>
      </c>
      <c r="P66" s="154">
        <f>Поликлиника!BM66</f>
        <v>0</v>
      </c>
      <c r="Q66" s="151">
        <f t="shared" si="5"/>
        <v>0</v>
      </c>
      <c r="R66" s="148">
        <f>Поликлиника!BY66</f>
        <v>0</v>
      </c>
      <c r="S66" s="148">
        <f>Поликлиника!CC66</f>
        <v>0</v>
      </c>
      <c r="T66" s="176">
        <f t="shared" si="6"/>
        <v>0</v>
      </c>
      <c r="U66" s="177">
        <f>Поликлиника!CP66</f>
        <v>0</v>
      </c>
      <c r="V66" s="177">
        <f>Поликлиника!CT66</f>
        <v>0</v>
      </c>
      <c r="W66" s="178">
        <f t="shared" si="7"/>
        <v>0</v>
      </c>
      <c r="X66" s="179">
        <f>'Круглосуточный стационар'!D66</f>
        <v>818.93000000000006</v>
      </c>
      <c r="Y66" s="180">
        <f>'Круглосуточный стационар'!H66</f>
        <v>818.93000000000006</v>
      </c>
      <c r="Z66" s="176">
        <f t="shared" si="8"/>
        <v>0</v>
      </c>
      <c r="AA66" s="180">
        <f>'Круглосуточный стационар'!T66</f>
        <v>818.93000000000006</v>
      </c>
      <c r="AB66" s="180">
        <f>'Круглосуточный стационар'!X66</f>
        <v>818.93000000000006</v>
      </c>
      <c r="AC66" s="178">
        <f t="shared" si="9"/>
        <v>0</v>
      </c>
      <c r="AD66" s="175">
        <f>'Дневной стационар'!D66</f>
        <v>0</v>
      </c>
      <c r="AE66" s="148">
        <f>'Дневной стационар'!L66</f>
        <v>0</v>
      </c>
      <c r="AF66" s="176">
        <f t="shared" si="10"/>
        <v>0</v>
      </c>
      <c r="AG66" s="148"/>
      <c r="AH66" s="148"/>
      <c r="AI66" s="178">
        <f t="shared" si="11"/>
        <v>0</v>
      </c>
      <c r="AJ66" s="181">
        <f t="shared" si="12"/>
        <v>818.93000000000006</v>
      </c>
      <c r="AK66" s="187">
        <f t="shared" si="13"/>
        <v>818.93000000000006</v>
      </c>
      <c r="AL66" s="182">
        <f t="shared" si="14"/>
        <v>0</v>
      </c>
      <c r="AM66" s="215">
        <f>'[1]410101'!$W$15</f>
        <v>0</v>
      </c>
      <c r="AN66" s="215">
        <f>'[3]410101'!$W$15</f>
        <v>0</v>
      </c>
      <c r="AO66" s="216">
        <f t="shared" si="15"/>
        <v>0</v>
      </c>
      <c r="AP66" s="215">
        <f t="shared" si="16"/>
        <v>818.93000000000006</v>
      </c>
      <c r="AQ66" s="215">
        <f t="shared" si="17"/>
        <v>818.93000000000006</v>
      </c>
      <c r="AR66" s="216">
        <f t="shared" si="18"/>
        <v>0</v>
      </c>
      <c r="AS66" s="353"/>
      <c r="AT66" s="357">
        <v>0</v>
      </c>
      <c r="AU66" s="217">
        <v>1</v>
      </c>
    </row>
    <row r="67" spans="1:47" x14ac:dyDescent="0.25">
      <c r="A67" s="9">
        <f>'Скорая медицинская помощь'!A67</f>
        <v>54</v>
      </c>
      <c r="B67" s="170" t="str">
        <f>'Скорая медицинская помощь'!C67</f>
        <v>ООО "ЦИЭР "ЭМБРИЛАЙФ"</v>
      </c>
      <c r="C67" s="175">
        <f>'Скорая медицинская помощь'!E67</f>
        <v>0</v>
      </c>
      <c r="D67" s="148">
        <f>'Скорая медицинская помощь'!I67</f>
        <v>0</v>
      </c>
      <c r="E67" s="192">
        <f t="shared" si="1"/>
        <v>0</v>
      </c>
      <c r="F67" s="175">
        <f>Поликлиника!E67</f>
        <v>0</v>
      </c>
      <c r="G67" s="148">
        <f>Поликлиника!K67</f>
        <v>0</v>
      </c>
      <c r="H67" s="176">
        <f t="shared" si="2"/>
        <v>0</v>
      </c>
      <c r="I67" s="177">
        <f>Поликлиника!AS67</f>
        <v>0</v>
      </c>
      <c r="J67" s="177">
        <f>Поликлиника!AW67</f>
        <v>0</v>
      </c>
      <c r="K67" s="176">
        <f t="shared" si="3"/>
        <v>0</v>
      </c>
      <c r="L67" s="148">
        <f>Поликлиника!AC67</f>
        <v>0</v>
      </c>
      <c r="M67" s="148">
        <f>Поликлиника!AG67</f>
        <v>0</v>
      </c>
      <c r="N67" s="176">
        <f t="shared" si="4"/>
        <v>0</v>
      </c>
      <c r="O67" s="154">
        <f>Поликлиника!BI67</f>
        <v>0</v>
      </c>
      <c r="P67" s="154">
        <f>Поликлиника!BM67</f>
        <v>0</v>
      </c>
      <c r="Q67" s="151">
        <f t="shared" si="5"/>
        <v>0</v>
      </c>
      <c r="R67" s="148">
        <f>Поликлиника!BY67</f>
        <v>0</v>
      </c>
      <c r="S67" s="148">
        <f>Поликлиника!CC67</f>
        <v>0</v>
      </c>
      <c r="T67" s="176">
        <f t="shared" si="6"/>
        <v>0</v>
      </c>
      <c r="U67" s="177">
        <f>Поликлиника!CP67</f>
        <v>0</v>
      </c>
      <c r="V67" s="177">
        <f>Поликлиника!CT67</f>
        <v>0</v>
      </c>
      <c r="W67" s="178">
        <f t="shared" si="7"/>
        <v>0</v>
      </c>
      <c r="X67" s="179">
        <f>'Круглосуточный стационар'!D67</f>
        <v>0</v>
      </c>
      <c r="Y67" s="180">
        <f>'Круглосуточный стационар'!H67</f>
        <v>0</v>
      </c>
      <c r="Z67" s="176">
        <f t="shared" si="8"/>
        <v>0</v>
      </c>
      <c r="AA67" s="180">
        <f>'Круглосуточный стационар'!T67</f>
        <v>0</v>
      </c>
      <c r="AB67" s="180">
        <f>'Круглосуточный стационар'!X67</f>
        <v>0</v>
      </c>
      <c r="AC67" s="178">
        <f t="shared" si="9"/>
        <v>0</v>
      </c>
      <c r="AD67" s="175">
        <f>'Дневной стационар'!D67</f>
        <v>6455.13</v>
      </c>
      <c r="AE67" s="148">
        <f>'Дневной стационар'!L67</f>
        <v>6455.13</v>
      </c>
      <c r="AF67" s="176">
        <f t="shared" si="10"/>
        <v>0</v>
      </c>
      <c r="AG67" s="148"/>
      <c r="AH67" s="148"/>
      <c r="AI67" s="178">
        <f t="shared" si="11"/>
        <v>0</v>
      </c>
      <c r="AJ67" s="181">
        <f t="shared" si="12"/>
        <v>6455.13</v>
      </c>
      <c r="AK67" s="187">
        <f t="shared" si="13"/>
        <v>6455.13</v>
      </c>
      <c r="AL67" s="182">
        <f t="shared" si="14"/>
        <v>0</v>
      </c>
      <c r="AM67" s="215">
        <f>'[1]410106'!$W$15</f>
        <v>0</v>
      </c>
      <c r="AN67" s="215">
        <f>'[3]410106'!$W$15</f>
        <v>0</v>
      </c>
      <c r="AO67" s="216">
        <f t="shared" si="15"/>
        <v>0</v>
      </c>
      <c r="AP67" s="215">
        <f t="shared" si="16"/>
        <v>6455.13</v>
      </c>
      <c r="AQ67" s="215">
        <f t="shared" si="17"/>
        <v>6455.13</v>
      </c>
      <c r="AR67" s="216">
        <f t="shared" si="18"/>
        <v>0</v>
      </c>
      <c r="AS67" s="353"/>
      <c r="AT67" s="357">
        <v>56</v>
      </c>
      <c r="AU67" s="217">
        <v>1</v>
      </c>
    </row>
    <row r="68" spans="1:47" x14ac:dyDescent="0.25">
      <c r="A68" s="9">
        <f>'Скорая медицинская помощь'!A68</f>
        <v>55</v>
      </c>
      <c r="B68" s="170" t="str">
        <f>'Скорая медицинская помощь'!C68</f>
        <v>ООО "БМК"</v>
      </c>
      <c r="C68" s="175">
        <f>'Скорая медицинская помощь'!E68</f>
        <v>0</v>
      </c>
      <c r="D68" s="148">
        <f>'Скорая медицинская помощь'!I68</f>
        <v>0</v>
      </c>
      <c r="E68" s="192">
        <f t="shared" si="1"/>
        <v>0</v>
      </c>
      <c r="F68" s="175">
        <f>Поликлиника!E68</f>
        <v>0</v>
      </c>
      <c r="G68" s="148">
        <f>Поликлиника!K68</f>
        <v>0</v>
      </c>
      <c r="H68" s="176">
        <f t="shared" si="2"/>
        <v>0</v>
      </c>
      <c r="I68" s="177">
        <f>Поликлиника!AS68</f>
        <v>0</v>
      </c>
      <c r="J68" s="177">
        <f>Поликлиника!AW68</f>
        <v>0</v>
      </c>
      <c r="K68" s="176">
        <f t="shared" si="3"/>
        <v>0</v>
      </c>
      <c r="L68" s="148">
        <f>Поликлиника!AC68</f>
        <v>0</v>
      </c>
      <c r="M68" s="148">
        <f>Поликлиника!AG68</f>
        <v>0</v>
      </c>
      <c r="N68" s="176">
        <f t="shared" si="4"/>
        <v>0</v>
      </c>
      <c r="O68" s="154">
        <f>Поликлиника!BI68</f>
        <v>0</v>
      </c>
      <c r="P68" s="154">
        <f>Поликлиника!BM68</f>
        <v>0</v>
      </c>
      <c r="Q68" s="151">
        <f t="shared" si="5"/>
        <v>0</v>
      </c>
      <c r="R68" s="148">
        <f>Поликлиника!BY68</f>
        <v>0</v>
      </c>
      <c r="S68" s="148">
        <f>Поликлиника!CC68</f>
        <v>491.13</v>
      </c>
      <c r="T68" s="176">
        <f t="shared" si="6"/>
        <v>491.13</v>
      </c>
      <c r="U68" s="177">
        <f>Поликлиника!CP68</f>
        <v>0</v>
      </c>
      <c r="V68" s="177">
        <f>Поликлиника!CT68</f>
        <v>0</v>
      </c>
      <c r="W68" s="178">
        <f t="shared" si="7"/>
        <v>0</v>
      </c>
      <c r="X68" s="179">
        <f>'Круглосуточный стационар'!D68</f>
        <v>0</v>
      </c>
      <c r="Y68" s="180">
        <f>'Круглосуточный стационар'!H68</f>
        <v>0</v>
      </c>
      <c r="Z68" s="176">
        <f t="shared" si="8"/>
        <v>0</v>
      </c>
      <c r="AA68" s="180">
        <f>'Круглосуточный стационар'!T68</f>
        <v>0</v>
      </c>
      <c r="AB68" s="180">
        <f>'Круглосуточный стационар'!X68</f>
        <v>0</v>
      </c>
      <c r="AC68" s="178">
        <f t="shared" si="9"/>
        <v>0</v>
      </c>
      <c r="AD68" s="175">
        <f>'Дневной стационар'!D68</f>
        <v>52169.05</v>
      </c>
      <c r="AE68" s="148">
        <f>'Дневной стационар'!L68</f>
        <v>59716.29</v>
      </c>
      <c r="AF68" s="176">
        <f t="shared" si="10"/>
        <v>7547.239999999998</v>
      </c>
      <c r="AG68" s="148"/>
      <c r="AH68" s="148"/>
      <c r="AI68" s="178">
        <f t="shared" si="11"/>
        <v>0</v>
      </c>
      <c r="AJ68" s="181">
        <f t="shared" si="12"/>
        <v>52169.05</v>
      </c>
      <c r="AK68" s="187">
        <f t="shared" si="13"/>
        <v>60207.42</v>
      </c>
      <c r="AL68" s="182">
        <f t="shared" si="14"/>
        <v>8038.3699999999953</v>
      </c>
      <c r="AM68" s="215">
        <f>'[1]410107'!$W$15</f>
        <v>0</v>
      </c>
      <c r="AN68" s="215">
        <f>'[3]410107'!$W$15</f>
        <v>0</v>
      </c>
      <c r="AO68" s="216">
        <f t="shared" si="15"/>
        <v>0</v>
      </c>
      <c r="AP68" s="215">
        <f t="shared" si="16"/>
        <v>52169.05</v>
      </c>
      <c r="AQ68" s="215">
        <f t="shared" si="17"/>
        <v>60207.42</v>
      </c>
      <c r="AR68" s="216">
        <f t="shared" si="18"/>
        <v>8038.3699999999953</v>
      </c>
      <c r="AS68" s="353">
        <v>26463.8</v>
      </c>
      <c r="AT68" s="357">
        <v>4329</v>
      </c>
      <c r="AU68" s="217">
        <v>1</v>
      </c>
    </row>
    <row r="69" spans="1:47" x14ac:dyDescent="0.25">
      <c r="A69" s="9">
        <f>'Скорая медицинская помощь'!A69</f>
        <v>56</v>
      </c>
      <c r="B69" s="170" t="str">
        <f>'Скорая медицинская помощь'!C69</f>
        <v>ГБУЗ "КК ПСИХОНЕВРОЛОГИЧЕСКИЙ ДИСПАНСЕР"</v>
      </c>
      <c r="C69" s="175">
        <f>'Скорая медицинская помощь'!E69</f>
        <v>0</v>
      </c>
      <c r="D69" s="148">
        <f>'Скорая медицинская помощь'!I69</f>
        <v>0</v>
      </c>
      <c r="E69" s="192">
        <f t="shared" si="1"/>
        <v>0</v>
      </c>
      <c r="F69" s="175">
        <f>Поликлиника!E69</f>
        <v>0</v>
      </c>
      <c r="G69" s="148">
        <f>Поликлиника!K69</f>
        <v>0</v>
      </c>
      <c r="H69" s="176">
        <f t="shared" si="2"/>
        <v>0</v>
      </c>
      <c r="I69" s="177">
        <f>Поликлиника!AS69</f>
        <v>0</v>
      </c>
      <c r="J69" s="177">
        <f>Поликлиника!AW69</f>
        <v>0</v>
      </c>
      <c r="K69" s="176">
        <f t="shared" si="3"/>
        <v>0</v>
      </c>
      <c r="L69" s="148">
        <f>Поликлиника!AC69</f>
        <v>0</v>
      </c>
      <c r="M69" s="148">
        <f>Поликлиника!AG69</f>
        <v>0</v>
      </c>
      <c r="N69" s="176">
        <f t="shared" si="4"/>
        <v>0</v>
      </c>
      <c r="O69" s="154">
        <f>Поликлиника!BI69</f>
        <v>0</v>
      </c>
      <c r="P69" s="154">
        <f>Поликлиника!BM69</f>
        <v>0</v>
      </c>
      <c r="Q69" s="151">
        <f t="shared" si="5"/>
        <v>0</v>
      </c>
      <c r="R69" s="148">
        <f>Поликлиника!BY69</f>
        <v>0</v>
      </c>
      <c r="S69" s="148">
        <f>Поликлиника!CC69</f>
        <v>0</v>
      </c>
      <c r="T69" s="176">
        <f t="shared" si="6"/>
        <v>0</v>
      </c>
      <c r="U69" s="177">
        <f>Поликлиника!CP69</f>
        <v>0</v>
      </c>
      <c r="V69" s="177">
        <f>Поликлиника!CT69</f>
        <v>0</v>
      </c>
      <c r="W69" s="178">
        <f t="shared" si="7"/>
        <v>0</v>
      </c>
      <c r="X69" s="179">
        <f>'Круглосуточный стационар'!D69</f>
        <v>0</v>
      </c>
      <c r="Y69" s="180">
        <f>'Круглосуточный стационар'!H69</f>
        <v>0</v>
      </c>
      <c r="Z69" s="176">
        <f t="shared" si="8"/>
        <v>0</v>
      </c>
      <c r="AA69" s="180">
        <f>'Круглосуточный стационар'!T69</f>
        <v>0</v>
      </c>
      <c r="AB69" s="180">
        <f>'Круглосуточный стационар'!X69</f>
        <v>0</v>
      </c>
      <c r="AC69" s="178">
        <f t="shared" si="9"/>
        <v>0</v>
      </c>
      <c r="AD69" s="175">
        <f>'Дневной стационар'!D69</f>
        <v>0</v>
      </c>
      <c r="AE69" s="148">
        <f>'Дневной стационар'!L69</f>
        <v>0</v>
      </c>
      <c r="AF69" s="176">
        <f t="shared" si="10"/>
        <v>0</v>
      </c>
      <c r="AG69" s="148"/>
      <c r="AH69" s="148"/>
      <c r="AI69" s="178">
        <f t="shared" si="11"/>
        <v>0</v>
      </c>
      <c r="AJ69" s="181">
        <f t="shared" si="12"/>
        <v>0</v>
      </c>
      <c r="AK69" s="187">
        <f t="shared" si="13"/>
        <v>0</v>
      </c>
      <c r="AL69" s="182">
        <f t="shared" si="14"/>
        <v>0</v>
      </c>
      <c r="AM69" s="215">
        <f>'[1]410108'!$W$15</f>
        <v>0</v>
      </c>
      <c r="AN69" s="215">
        <f>'[3]410108'!$W$15</f>
        <v>0</v>
      </c>
      <c r="AO69" s="216">
        <f t="shared" si="15"/>
        <v>0</v>
      </c>
      <c r="AP69" s="215">
        <f t="shared" si="16"/>
        <v>0</v>
      </c>
      <c r="AQ69" s="215">
        <f t="shared" si="17"/>
        <v>0</v>
      </c>
      <c r="AR69" s="216">
        <f t="shared" si="18"/>
        <v>0</v>
      </c>
      <c r="AS69" s="353"/>
      <c r="AT69" s="357">
        <v>0</v>
      </c>
      <c r="AU69" s="217">
        <v>1</v>
      </c>
    </row>
    <row r="70" spans="1:47" x14ac:dyDescent="0.25">
      <c r="A70" s="9">
        <f>'Скорая медицинская помощь'!A70</f>
        <v>57</v>
      </c>
      <c r="B70" s="170" t="str">
        <f>'Скорая медицинская помощь'!C70</f>
        <v>ООО "АФИНА"</v>
      </c>
      <c r="C70" s="175">
        <f>'Скорая медицинская помощь'!E70</f>
        <v>0</v>
      </c>
      <c r="D70" s="148">
        <f>'Скорая медицинская помощь'!I70</f>
        <v>0</v>
      </c>
      <c r="E70" s="192">
        <f t="shared" si="1"/>
        <v>0</v>
      </c>
      <c r="F70" s="175">
        <f>Поликлиника!E70</f>
        <v>0</v>
      </c>
      <c r="G70" s="148">
        <f>Поликлиника!K70</f>
        <v>0</v>
      </c>
      <c r="H70" s="176">
        <f t="shared" si="2"/>
        <v>0</v>
      </c>
      <c r="I70" s="177">
        <f>Поликлиника!AS70</f>
        <v>0</v>
      </c>
      <c r="J70" s="177">
        <f>Поликлиника!AW70</f>
        <v>0</v>
      </c>
      <c r="K70" s="176">
        <f t="shared" si="3"/>
        <v>0</v>
      </c>
      <c r="L70" s="148">
        <f>Поликлиника!AC70</f>
        <v>0</v>
      </c>
      <c r="M70" s="148">
        <f>Поликлиника!AG70</f>
        <v>0</v>
      </c>
      <c r="N70" s="176">
        <f t="shared" si="4"/>
        <v>0</v>
      </c>
      <c r="O70" s="154">
        <f>Поликлиника!BI70</f>
        <v>0</v>
      </c>
      <c r="P70" s="154">
        <f>Поликлиника!BM70</f>
        <v>0</v>
      </c>
      <c r="Q70" s="151">
        <f t="shared" si="5"/>
        <v>0</v>
      </c>
      <c r="R70" s="148">
        <f>Поликлиника!BY70</f>
        <v>0</v>
      </c>
      <c r="S70" s="148">
        <f>Поликлиника!CC70</f>
        <v>0</v>
      </c>
      <c r="T70" s="176">
        <f t="shared" si="6"/>
        <v>0</v>
      </c>
      <c r="U70" s="177">
        <f>Поликлиника!CP70</f>
        <v>0</v>
      </c>
      <c r="V70" s="177">
        <f>Поликлиника!CT70</f>
        <v>0</v>
      </c>
      <c r="W70" s="178">
        <f t="shared" si="7"/>
        <v>0</v>
      </c>
      <c r="X70" s="179">
        <f>'Круглосуточный стационар'!D70</f>
        <v>0</v>
      </c>
      <c r="Y70" s="180">
        <f>'Круглосуточный стационар'!H70</f>
        <v>0</v>
      </c>
      <c r="Z70" s="176">
        <f t="shared" si="8"/>
        <v>0</v>
      </c>
      <c r="AA70" s="180">
        <f>'Круглосуточный стационар'!T70</f>
        <v>0</v>
      </c>
      <c r="AB70" s="180">
        <f>'Круглосуточный стационар'!X70</f>
        <v>0</v>
      </c>
      <c r="AC70" s="178">
        <f t="shared" si="9"/>
        <v>0</v>
      </c>
      <c r="AD70" s="175">
        <f>'Дневной стационар'!D70</f>
        <v>0</v>
      </c>
      <c r="AE70" s="148">
        <f>'Дневной стационар'!L70</f>
        <v>0</v>
      </c>
      <c r="AF70" s="176">
        <f t="shared" si="10"/>
        <v>0</v>
      </c>
      <c r="AG70" s="148"/>
      <c r="AH70" s="148"/>
      <c r="AI70" s="178">
        <f t="shared" si="11"/>
        <v>0</v>
      </c>
      <c r="AJ70" s="181">
        <f t="shared" si="12"/>
        <v>0</v>
      </c>
      <c r="AK70" s="187">
        <f t="shared" si="13"/>
        <v>0</v>
      </c>
      <c r="AL70" s="182">
        <f t="shared" si="14"/>
        <v>0</v>
      </c>
      <c r="AM70" s="215">
        <f>'[1]410112'!$W$15</f>
        <v>0</v>
      </c>
      <c r="AN70" s="215">
        <f>'[3]410112'!$W$15</f>
        <v>0</v>
      </c>
      <c r="AO70" s="216"/>
      <c r="AP70" s="215"/>
      <c r="AQ70" s="215"/>
      <c r="AR70" s="216"/>
      <c r="AS70" s="353"/>
      <c r="AT70" s="357">
        <v>0</v>
      </c>
      <c r="AU70" s="217">
        <v>1</v>
      </c>
    </row>
    <row r="71" spans="1:47" x14ac:dyDescent="0.25">
      <c r="A71" s="9">
        <f>'Скорая медицинская помощь'!A71</f>
        <v>58</v>
      </c>
      <c r="B71" s="170" t="str">
        <f>'Скорая медицинская помощь'!C71</f>
        <v>КГАУ СОЦИАЛЬНОЙ ЗАЩИТЫ "МНОГОПРОФИЛЬНЫЙ ЦЕНТР РЕАБИЛИТАЦИИ"</v>
      </c>
      <c r="C71" s="175">
        <f>'Скорая медицинская помощь'!E71</f>
        <v>0</v>
      </c>
      <c r="D71" s="148">
        <f>'Скорая медицинская помощь'!I71</f>
        <v>0</v>
      </c>
      <c r="E71" s="192">
        <f t="shared" si="1"/>
        <v>0</v>
      </c>
      <c r="F71" s="175">
        <f>Поликлиника!E71</f>
        <v>0</v>
      </c>
      <c r="G71" s="148">
        <f>Поликлиника!K71</f>
        <v>0</v>
      </c>
      <c r="H71" s="176">
        <f t="shared" si="2"/>
        <v>0</v>
      </c>
      <c r="I71" s="177">
        <f>Поликлиника!AS71</f>
        <v>0</v>
      </c>
      <c r="J71" s="177">
        <f>Поликлиника!AW71</f>
        <v>0</v>
      </c>
      <c r="K71" s="176">
        <f t="shared" si="3"/>
        <v>0</v>
      </c>
      <c r="L71" s="148">
        <f>Поликлиника!AC71</f>
        <v>0</v>
      </c>
      <c r="M71" s="148">
        <f>Поликлиника!AG71</f>
        <v>0</v>
      </c>
      <c r="N71" s="176">
        <f t="shared" si="4"/>
        <v>0</v>
      </c>
      <c r="O71" s="154">
        <f>Поликлиника!BI71</f>
        <v>0</v>
      </c>
      <c r="P71" s="154">
        <f>Поликлиника!BM71</f>
        <v>0</v>
      </c>
      <c r="Q71" s="151">
        <f t="shared" si="5"/>
        <v>0</v>
      </c>
      <c r="R71" s="148">
        <f>Поликлиника!BY71</f>
        <v>0</v>
      </c>
      <c r="S71" s="148">
        <f>Поликлиника!CC71</f>
        <v>0</v>
      </c>
      <c r="T71" s="176">
        <f t="shared" si="6"/>
        <v>0</v>
      </c>
      <c r="U71" s="177">
        <f>Поликлиника!CP71</f>
        <v>0</v>
      </c>
      <c r="V71" s="177">
        <f>Поликлиника!CT71</f>
        <v>0</v>
      </c>
      <c r="W71" s="178">
        <f t="shared" si="7"/>
        <v>0</v>
      </c>
      <c r="X71" s="179">
        <f>'Круглосуточный стационар'!D71</f>
        <v>0</v>
      </c>
      <c r="Y71" s="180">
        <f>'Круглосуточный стационар'!H71</f>
        <v>0</v>
      </c>
      <c r="Z71" s="176">
        <f t="shared" si="8"/>
        <v>0</v>
      </c>
      <c r="AA71" s="180">
        <f>'Круглосуточный стационар'!T71</f>
        <v>0</v>
      </c>
      <c r="AB71" s="180">
        <f>'Круглосуточный стационар'!X71</f>
        <v>0</v>
      </c>
      <c r="AC71" s="178">
        <f t="shared" si="9"/>
        <v>0</v>
      </c>
      <c r="AD71" s="175">
        <f>'Дневной стационар'!D71</f>
        <v>0</v>
      </c>
      <c r="AE71" s="148">
        <f>'Дневной стационар'!L71</f>
        <v>0</v>
      </c>
      <c r="AF71" s="176">
        <f t="shared" si="10"/>
        <v>0</v>
      </c>
      <c r="AG71" s="148"/>
      <c r="AH71" s="148"/>
      <c r="AI71" s="178">
        <f t="shared" si="11"/>
        <v>0</v>
      </c>
      <c r="AJ71" s="181">
        <f t="shared" si="12"/>
        <v>0</v>
      </c>
      <c r="AK71" s="187">
        <f t="shared" si="13"/>
        <v>0</v>
      </c>
      <c r="AL71" s="182">
        <f t="shared" si="14"/>
        <v>0</v>
      </c>
      <c r="AM71" s="215">
        <f>'[1]410114'!$W$15</f>
        <v>0</v>
      </c>
      <c r="AN71" s="215">
        <f>'[3]410114'!$W$15</f>
        <v>0</v>
      </c>
      <c r="AO71" s="216"/>
      <c r="AP71" s="215"/>
      <c r="AQ71" s="215"/>
      <c r="AR71" s="216"/>
      <c r="AS71" s="353"/>
      <c r="AT71" s="357">
        <v>0</v>
      </c>
      <c r="AU71" s="217">
        <v>1</v>
      </c>
    </row>
    <row r="72" spans="1:47" x14ac:dyDescent="0.25">
      <c r="A72" s="75"/>
      <c r="B72" s="170"/>
      <c r="C72" s="175">
        <f>'Скорая медицинская помощь'!E72</f>
        <v>0</v>
      </c>
      <c r="D72" s="148">
        <f>'Скорая медицинская помощь'!I72</f>
        <v>0</v>
      </c>
      <c r="E72" s="192">
        <f t="shared" si="1"/>
        <v>0</v>
      </c>
      <c r="F72" s="175">
        <f>Поликлиника!E72</f>
        <v>0</v>
      </c>
      <c r="G72" s="148">
        <f>Поликлиника!K72</f>
        <v>0</v>
      </c>
      <c r="H72" s="176">
        <f t="shared" si="2"/>
        <v>0</v>
      </c>
      <c r="I72" s="177">
        <f>Поликлиника!AS72</f>
        <v>0</v>
      </c>
      <c r="J72" s="177">
        <f>Поликлиника!AW72</f>
        <v>0</v>
      </c>
      <c r="K72" s="176">
        <f t="shared" si="3"/>
        <v>0</v>
      </c>
      <c r="L72" s="148">
        <f>Поликлиника!AC72</f>
        <v>0</v>
      </c>
      <c r="M72" s="148">
        <f>Поликлиника!AG72</f>
        <v>0</v>
      </c>
      <c r="N72" s="176">
        <f t="shared" si="4"/>
        <v>0</v>
      </c>
      <c r="O72" s="154">
        <f>Поликлиника!BI72</f>
        <v>0</v>
      </c>
      <c r="P72" s="154">
        <f>Поликлиника!BM72</f>
        <v>0</v>
      </c>
      <c r="Q72" s="151">
        <f t="shared" si="5"/>
        <v>0</v>
      </c>
      <c r="R72" s="148">
        <f>Поликлиника!BY72</f>
        <v>0</v>
      </c>
      <c r="S72" s="148">
        <f>Поликлиника!CC72</f>
        <v>0</v>
      </c>
      <c r="T72" s="176">
        <f t="shared" si="6"/>
        <v>0</v>
      </c>
      <c r="U72" s="177">
        <f>Поликлиника!CP72</f>
        <v>0</v>
      </c>
      <c r="V72" s="177">
        <f>Поликлиника!CT72</f>
        <v>0</v>
      </c>
      <c r="W72" s="178">
        <f t="shared" si="7"/>
        <v>0</v>
      </c>
      <c r="X72" s="179">
        <f>'Круглосуточный стационар'!D72</f>
        <v>0</v>
      </c>
      <c r="Y72" s="180">
        <f>'Круглосуточный стационар'!H72</f>
        <v>0</v>
      </c>
      <c r="Z72" s="176">
        <f t="shared" si="8"/>
        <v>0</v>
      </c>
      <c r="AA72" s="180">
        <f>'Круглосуточный стационар'!T72</f>
        <v>0</v>
      </c>
      <c r="AB72" s="180">
        <f>'Круглосуточный стационар'!X72</f>
        <v>0</v>
      </c>
      <c r="AC72" s="178">
        <f t="shared" si="9"/>
        <v>0</v>
      </c>
      <c r="AD72" s="175">
        <f>'Дневной стационар'!D72</f>
        <v>0</v>
      </c>
      <c r="AE72" s="148">
        <f>'Дневной стационар'!L72</f>
        <v>0</v>
      </c>
      <c r="AF72" s="176">
        <f t="shared" si="10"/>
        <v>0</v>
      </c>
      <c r="AG72" s="148"/>
      <c r="AH72" s="148"/>
      <c r="AI72" s="178">
        <f t="shared" si="11"/>
        <v>0</v>
      </c>
      <c r="AJ72" s="181">
        <f t="shared" si="12"/>
        <v>0</v>
      </c>
      <c r="AK72" s="187">
        <f t="shared" si="13"/>
        <v>0</v>
      </c>
      <c r="AL72" s="182">
        <f t="shared" si="14"/>
        <v>0</v>
      </c>
      <c r="AM72" s="215"/>
      <c r="AN72" s="215"/>
      <c r="AO72" s="216"/>
      <c r="AP72" s="215"/>
      <c r="AQ72" s="215"/>
      <c r="AR72" s="216"/>
      <c r="AS72" s="353"/>
      <c r="AT72" s="357"/>
      <c r="AU72" s="217"/>
    </row>
    <row r="73" spans="1:47" x14ac:dyDescent="0.25">
      <c r="A73" s="75"/>
      <c r="B73" s="170"/>
      <c r="C73" s="175">
        <f>'Скорая медицинская помощь'!E73</f>
        <v>0</v>
      </c>
      <c r="D73" s="148">
        <f>'Скорая медицинская помощь'!I73</f>
        <v>0</v>
      </c>
      <c r="E73" s="192">
        <f t="shared" si="1"/>
        <v>0</v>
      </c>
      <c r="F73" s="175">
        <f>Поликлиника!E73</f>
        <v>0</v>
      </c>
      <c r="G73" s="148">
        <f>Поликлиника!K73</f>
        <v>0</v>
      </c>
      <c r="H73" s="176">
        <f t="shared" si="2"/>
        <v>0</v>
      </c>
      <c r="I73" s="177">
        <f>Поликлиника!AS73</f>
        <v>0</v>
      </c>
      <c r="J73" s="177">
        <f>Поликлиника!AW73</f>
        <v>0</v>
      </c>
      <c r="K73" s="176">
        <f t="shared" si="3"/>
        <v>0</v>
      </c>
      <c r="L73" s="148">
        <f>Поликлиника!AC73</f>
        <v>0</v>
      </c>
      <c r="M73" s="148">
        <f>Поликлиника!AG73</f>
        <v>0</v>
      </c>
      <c r="N73" s="176">
        <f t="shared" si="4"/>
        <v>0</v>
      </c>
      <c r="O73" s="154">
        <f>Поликлиника!BI73</f>
        <v>0</v>
      </c>
      <c r="P73" s="154">
        <f>Поликлиника!BM73</f>
        <v>0</v>
      </c>
      <c r="Q73" s="151">
        <f t="shared" si="5"/>
        <v>0</v>
      </c>
      <c r="R73" s="148">
        <f>Поликлиника!BY73</f>
        <v>0</v>
      </c>
      <c r="S73" s="148">
        <f>Поликлиника!CC73</f>
        <v>0</v>
      </c>
      <c r="T73" s="176">
        <f t="shared" si="6"/>
        <v>0</v>
      </c>
      <c r="U73" s="177">
        <f>Поликлиника!CP73</f>
        <v>0</v>
      </c>
      <c r="V73" s="177">
        <f>Поликлиника!CT73</f>
        <v>0</v>
      </c>
      <c r="W73" s="178">
        <f t="shared" si="7"/>
        <v>0</v>
      </c>
      <c r="X73" s="179">
        <f>'Круглосуточный стационар'!D73</f>
        <v>0</v>
      </c>
      <c r="Y73" s="180">
        <f>'Круглосуточный стационар'!H73</f>
        <v>0</v>
      </c>
      <c r="Z73" s="176">
        <f t="shared" si="8"/>
        <v>0</v>
      </c>
      <c r="AA73" s="180">
        <f>'Круглосуточный стационар'!T73</f>
        <v>0</v>
      </c>
      <c r="AB73" s="180">
        <f>'Круглосуточный стационар'!X73</f>
        <v>0</v>
      </c>
      <c r="AC73" s="178">
        <f t="shared" si="9"/>
        <v>0</v>
      </c>
      <c r="AD73" s="175">
        <f>'Дневной стационар'!D73</f>
        <v>0</v>
      </c>
      <c r="AE73" s="148">
        <f>'Дневной стационар'!L73</f>
        <v>0</v>
      </c>
      <c r="AF73" s="176">
        <f t="shared" si="10"/>
        <v>0</v>
      </c>
      <c r="AG73" s="148"/>
      <c r="AH73" s="148"/>
      <c r="AI73" s="178">
        <f t="shared" si="11"/>
        <v>0</v>
      </c>
      <c r="AJ73" s="181">
        <f t="shared" si="12"/>
        <v>0</v>
      </c>
      <c r="AK73" s="187">
        <f t="shared" si="13"/>
        <v>0</v>
      </c>
      <c r="AL73" s="182">
        <f t="shared" si="14"/>
        <v>0</v>
      </c>
      <c r="AM73" s="215"/>
      <c r="AN73" s="215"/>
      <c r="AO73" s="216"/>
      <c r="AP73" s="215"/>
      <c r="AQ73" s="215"/>
      <c r="AR73" s="216"/>
      <c r="AS73" s="353"/>
      <c r="AT73" s="357"/>
      <c r="AU73" s="217"/>
    </row>
    <row r="74" spans="1:47" x14ac:dyDescent="0.25">
      <c r="A74" s="77"/>
      <c r="B74" s="191" t="s">
        <v>6</v>
      </c>
      <c r="C74" s="78">
        <f t="shared" ref="C74:AR74" si="19">SUM(C14:C73)</f>
        <v>1119026.1299999999</v>
      </c>
      <c r="D74" s="24">
        <f t="shared" si="19"/>
        <v>1119026.1299999999</v>
      </c>
      <c r="E74" s="130">
        <f t="shared" si="19"/>
        <v>0</v>
      </c>
      <c r="F74" s="78">
        <f t="shared" si="19"/>
        <v>1830306.2399999998</v>
      </c>
      <c r="G74" s="24">
        <f t="shared" si="19"/>
        <v>1880694.8299999996</v>
      </c>
      <c r="H74" s="79">
        <f t="shared" si="19"/>
        <v>50388.59</v>
      </c>
      <c r="I74" s="24">
        <f t="shared" si="19"/>
        <v>622494.72999999986</v>
      </c>
      <c r="J74" s="24">
        <f t="shared" si="19"/>
        <v>565472.66999999993</v>
      </c>
      <c r="K74" s="79">
        <f t="shared" si="19"/>
        <v>-57022.05999999999</v>
      </c>
      <c r="L74" s="24">
        <f t="shared" si="19"/>
        <v>1379823.8456999999</v>
      </c>
      <c r="M74" s="24">
        <f t="shared" si="19"/>
        <v>1468126.5452999999</v>
      </c>
      <c r="N74" s="79">
        <f t="shared" si="19"/>
        <v>88302.699599999978</v>
      </c>
      <c r="O74" s="64">
        <f t="shared" si="19"/>
        <v>451440.09999999974</v>
      </c>
      <c r="P74" s="64">
        <f t="shared" si="19"/>
        <v>478440.0999999998</v>
      </c>
      <c r="Q74" s="63">
        <f t="shared" si="19"/>
        <v>27000</v>
      </c>
      <c r="R74" s="24">
        <f t="shared" si="19"/>
        <v>4114186.4284000006</v>
      </c>
      <c r="S74" s="24">
        <f t="shared" si="19"/>
        <v>4196158.4784000013</v>
      </c>
      <c r="T74" s="79">
        <f t="shared" si="19"/>
        <v>81972.049999999741</v>
      </c>
      <c r="U74" s="80">
        <f t="shared" si="19"/>
        <v>869346.38840000005</v>
      </c>
      <c r="V74" s="80">
        <f t="shared" si="19"/>
        <v>986213.4584</v>
      </c>
      <c r="W74" s="81">
        <f t="shared" si="19"/>
        <v>116867.06999999982</v>
      </c>
      <c r="X74" s="82">
        <f t="shared" si="19"/>
        <v>8086792.4899999974</v>
      </c>
      <c r="Y74" s="83">
        <f t="shared" si="19"/>
        <v>8108529.5199999977</v>
      </c>
      <c r="Z74" s="79">
        <f t="shared" si="19"/>
        <v>21737.02999999997</v>
      </c>
      <c r="AA74" s="83">
        <f t="shared" si="19"/>
        <v>201519.58</v>
      </c>
      <c r="AB74" s="83">
        <f t="shared" si="19"/>
        <v>205975.13999999996</v>
      </c>
      <c r="AC74" s="81">
        <f t="shared" si="19"/>
        <v>4455.559999999964</v>
      </c>
      <c r="AD74" s="78">
        <f t="shared" si="19"/>
        <v>2110214.66</v>
      </c>
      <c r="AE74" s="24">
        <f t="shared" si="19"/>
        <v>2154760.83</v>
      </c>
      <c r="AF74" s="79">
        <f t="shared" si="19"/>
        <v>44546.169999999991</v>
      </c>
      <c r="AG74" s="24">
        <f t="shared" si="19"/>
        <v>0</v>
      </c>
      <c r="AH74" s="24">
        <f t="shared" si="19"/>
        <v>0</v>
      </c>
      <c r="AI74" s="81">
        <f t="shared" si="19"/>
        <v>0</v>
      </c>
      <c r="AJ74" s="84">
        <f t="shared" si="19"/>
        <v>19714284.624100007</v>
      </c>
      <c r="AK74" s="85">
        <f t="shared" si="19"/>
        <v>19971209.10369999</v>
      </c>
      <c r="AL74" s="86">
        <f t="shared" si="19"/>
        <v>256924.4795999988</v>
      </c>
      <c r="AM74" s="218">
        <f t="shared" si="19"/>
        <v>513205.55399999995</v>
      </c>
      <c r="AN74" s="219">
        <f t="shared" si="19"/>
        <v>581955.10399999982</v>
      </c>
      <c r="AO74" s="220">
        <f t="shared" si="19"/>
        <v>68759.249999999971</v>
      </c>
      <c r="AP74" s="218">
        <f t="shared" si="19"/>
        <v>19201079.070099998</v>
      </c>
      <c r="AQ74" s="219">
        <f t="shared" si="19"/>
        <v>19389253.999699995</v>
      </c>
      <c r="AR74" s="220">
        <f t="shared" si="19"/>
        <v>188174.92959999872</v>
      </c>
      <c r="AS74" s="287">
        <f>SUM(AS14:AS73)</f>
        <v>3914839.5318</v>
      </c>
      <c r="AT74" s="358">
        <f>SUM(AT14:AT73)</f>
        <v>1428039</v>
      </c>
      <c r="AU74" s="217"/>
    </row>
    <row r="75" spans="1:47" x14ac:dyDescent="0.25">
      <c r="AA75" s="87"/>
      <c r="AB75" s="87"/>
    </row>
    <row r="76" spans="1:47" x14ac:dyDescent="0.25">
      <c r="A76" s="391" t="s">
        <v>7</v>
      </c>
      <c r="B76" s="455"/>
      <c r="C76" s="194">
        <f>'Скорая медицинская помощь'!E76</f>
        <v>1133026.1299999999</v>
      </c>
      <c r="D76" s="88">
        <f>'Скорая медицинская помощь'!I76</f>
        <v>1133026.1299999999</v>
      </c>
      <c r="E76" s="195">
        <f t="shared" ref="E76:E81" si="20">D76-C76</f>
        <v>0</v>
      </c>
      <c r="F76" s="194">
        <f>Поликлиника!E76</f>
        <v>1880694.83</v>
      </c>
      <c r="G76" s="88">
        <f>Поликлиника!K76</f>
        <v>1880694.83</v>
      </c>
      <c r="H76" s="88">
        <f t="shared" ref="H76:H81" si="21">G76-F76</f>
        <v>0</v>
      </c>
      <c r="I76" s="88">
        <f>Поликлиника!AS76</f>
        <v>623494.73</v>
      </c>
      <c r="J76" s="88">
        <f>Поликлиника!AW76</f>
        <v>566472.67000000004</v>
      </c>
      <c r="K76" s="88">
        <f t="shared" ref="K76:K81" si="22">J76-I76</f>
        <v>-57022.059999999939</v>
      </c>
      <c r="L76" s="88">
        <f>Поликлиника!AC76</f>
        <v>1429104.4899999946</v>
      </c>
      <c r="M76" s="88">
        <f>Поликлиника!AG76</f>
        <v>1486126.5499999947</v>
      </c>
      <c r="N76" s="88">
        <f t="shared" ref="N76:N81" si="23">M76-L76</f>
        <v>57022.060000000056</v>
      </c>
      <c r="O76" s="88">
        <f>Поликлиника!BI76</f>
        <v>482440.1</v>
      </c>
      <c r="P76" s="88">
        <f>Поликлиника!BM76</f>
        <v>482440.1</v>
      </c>
      <c r="Q76" s="88">
        <f t="shared" ref="Q76:Q81" si="24">P76-O76</f>
        <v>0</v>
      </c>
      <c r="R76" s="88">
        <f>Поликлиника!BY76</f>
        <v>3644904.34</v>
      </c>
      <c r="S76" s="88">
        <f>Поликлиника!CC76</f>
        <v>3644904.34</v>
      </c>
      <c r="T76" s="88">
        <f t="shared" ref="T76:T81" si="25">S76-R76</f>
        <v>0</v>
      </c>
      <c r="U76" s="88"/>
      <c r="V76" s="88"/>
      <c r="W76" s="195"/>
      <c r="X76" s="194">
        <f>'Круглосуточный стационар'!D76</f>
        <v>8413195.629999999</v>
      </c>
      <c r="Y76" s="88">
        <f>'Круглосуточный стационар'!H76</f>
        <v>8413195.629999999</v>
      </c>
      <c r="Z76" s="88">
        <f t="shared" ref="Z76:Z81" si="26">Y76-X76</f>
        <v>0</v>
      </c>
      <c r="AA76" s="88"/>
      <c r="AB76" s="88"/>
      <c r="AC76" s="195"/>
      <c r="AD76" s="194">
        <f>'Дневной стационар'!D76</f>
        <v>2192760.83</v>
      </c>
      <c r="AE76" s="88">
        <f>'Дневной стационар'!L76</f>
        <v>2192760.83</v>
      </c>
      <c r="AF76" s="88">
        <f t="shared" ref="AF76:AF81" si="27">AE76-AD76</f>
        <v>0</v>
      </c>
      <c r="AG76" s="88"/>
      <c r="AH76" s="88"/>
      <c r="AI76" s="195"/>
      <c r="AJ76" s="194">
        <f>C76+F76+I76+O76+R76+X76+AD76+AG76+L76</f>
        <v>19799621.079999991</v>
      </c>
      <c r="AK76" s="88">
        <f>D76+G76+J76+P76+S76+Y76+AE76+AH76+M76</f>
        <v>19799621.079999994</v>
      </c>
      <c r="AL76" s="195">
        <f>AK76-AJ76</f>
        <v>0</v>
      </c>
      <c r="AM76" s="221"/>
      <c r="AN76" s="221"/>
      <c r="AO76" s="221"/>
      <c r="AP76" s="221">
        <f>AJ76</f>
        <v>19799621.079999991</v>
      </c>
      <c r="AQ76" s="221">
        <f t="shared" ref="AQ76:AR81" si="28">AK76</f>
        <v>19799621.079999994</v>
      </c>
      <c r="AR76" s="221">
        <f t="shared" si="28"/>
        <v>0</v>
      </c>
    </row>
    <row r="77" spans="1:47" x14ac:dyDescent="0.25">
      <c r="A77" s="193" t="s">
        <v>44</v>
      </c>
      <c r="B77" s="198"/>
      <c r="C77" s="196">
        <f>'Скорая медицинская помощь'!E77</f>
        <v>0</v>
      </c>
      <c r="D77" s="89">
        <f>'Скорая медицинская помощь'!I77</f>
        <v>0</v>
      </c>
      <c r="E77" s="197">
        <f t="shared" si="20"/>
        <v>0</v>
      </c>
      <c r="F77" s="196">
        <f>Поликлиника!E77</f>
        <v>0</v>
      </c>
      <c r="G77" s="89">
        <f>Поликлиника!K77</f>
        <v>0</v>
      </c>
      <c r="H77" s="89">
        <f t="shared" si="21"/>
        <v>0</v>
      </c>
      <c r="I77" s="89">
        <f>Поликлиника!AS77</f>
        <v>0</v>
      </c>
      <c r="J77" s="89">
        <f>Поликлиника!AW77</f>
        <v>0</v>
      </c>
      <c r="K77" s="89">
        <f t="shared" si="22"/>
        <v>0</v>
      </c>
      <c r="L77" s="89">
        <f>Поликлиника!AC77</f>
        <v>0</v>
      </c>
      <c r="M77" s="89">
        <f>Поликлиника!AG77</f>
        <v>0</v>
      </c>
      <c r="N77" s="89">
        <f t="shared" si="23"/>
        <v>0</v>
      </c>
      <c r="O77" s="89">
        <f>Поликлиника!BI77</f>
        <v>0</v>
      </c>
      <c r="P77" s="89">
        <f>Поликлиника!BM77</f>
        <v>0</v>
      </c>
      <c r="Q77" s="89">
        <f t="shared" si="24"/>
        <v>0</v>
      </c>
      <c r="R77" s="89">
        <f>Поликлиника!BY77</f>
        <v>0</v>
      </c>
      <c r="S77" s="89">
        <f>Поликлиника!CC77</f>
        <v>0</v>
      </c>
      <c r="T77" s="89">
        <f t="shared" si="25"/>
        <v>0</v>
      </c>
      <c r="U77" s="89"/>
      <c r="V77" s="89"/>
      <c r="W77" s="197"/>
      <c r="X77" s="196">
        <f>'Круглосуточный стационар'!D77</f>
        <v>0</v>
      </c>
      <c r="Y77" s="89">
        <f>'Круглосуточный стационар'!H77</f>
        <v>0</v>
      </c>
      <c r="Z77" s="89">
        <f t="shared" si="26"/>
        <v>0</v>
      </c>
      <c r="AA77" s="89"/>
      <c r="AB77" s="89"/>
      <c r="AC77" s="197"/>
      <c r="AD77" s="196">
        <f>'Дневной стационар'!D77</f>
        <v>0</v>
      </c>
      <c r="AE77" s="89">
        <f>'Дневной стационар'!L77</f>
        <v>0</v>
      </c>
      <c r="AF77" s="89">
        <f t="shared" si="27"/>
        <v>0</v>
      </c>
      <c r="AG77" s="89"/>
      <c r="AH77" s="89"/>
      <c r="AI77" s="197"/>
      <c r="AJ77" s="196">
        <f t="shared" ref="AJ77:AK77" si="29">C77+F77+L77+O77+R77+X77+AD77</f>
        <v>0</v>
      </c>
      <c r="AK77" s="89">
        <f t="shared" si="29"/>
        <v>0</v>
      </c>
      <c r="AL77" s="197">
        <f t="shared" ref="AL77:AL81" si="30">AK77-AJ77</f>
        <v>0</v>
      </c>
      <c r="AM77" s="221"/>
      <c r="AN77" s="221"/>
      <c r="AO77" s="222"/>
      <c r="AP77" s="221">
        <f t="shared" ref="AP77:AP81" si="31">AJ77</f>
        <v>0</v>
      </c>
      <c r="AQ77" s="221">
        <f t="shared" si="28"/>
        <v>0</v>
      </c>
      <c r="AR77" s="221">
        <f t="shared" si="28"/>
        <v>0</v>
      </c>
    </row>
    <row r="78" spans="1:47" x14ac:dyDescent="0.25">
      <c r="A78" s="359" t="s">
        <v>8</v>
      </c>
      <c r="B78" s="456"/>
      <c r="C78" s="196">
        <f>'Скорая медицинская помощь'!E78</f>
        <v>14000</v>
      </c>
      <c r="D78" s="89">
        <f>'Скорая медицинская помощь'!I78</f>
        <v>14000</v>
      </c>
      <c r="E78" s="197">
        <f t="shared" si="20"/>
        <v>0</v>
      </c>
      <c r="F78" s="196">
        <f>Поликлиника!E78</f>
        <v>0</v>
      </c>
      <c r="G78" s="89">
        <f>Поликлиника!K78</f>
        <v>0</v>
      </c>
      <c r="H78" s="89">
        <f>G78-F78</f>
        <v>0</v>
      </c>
      <c r="I78" s="89">
        <f>Поликлиника!AS78</f>
        <v>1000</v>
      </c>
      <c r="J78" s="89">
        <f>Поликлиника!AW78</f>
        <v>1000</v>
      </c>
      <c r="K78" s="89">
        <f t="shared" si="22"/>
        <v>0</v>
      </c>
      <c r="L78" s="89">
        <f>Поликлиника!AC78</f>
        <v>18000</v>
      </c>
      <c r="M78" s="89">
        <f>Поликлиника!AG78</f>
        <v>18000</v>
      </c>
      <c r="N78" s="89">
        <f t="shared" si="23"/>
        <v>0</v>
      </c>
      <c r="O78" s="89">
        <f>Поликлиника!BI78</f>
        <v>4000</v>
      </c>
      <c r="P78" s="89">
        <f>Поликлиника!BM78</f>
        <v>4000</v>
      </c>
      <c r="Q78" s="89">
        <f t="shared" si="24"/>
        <v>0</v>
      </c>
      <c r="R78" s="89">
        <f>Поликлиника!BY78</f>
        <v>25000</v>
      </c>
      <c r="S78" s="89">
        <f>Поликлиника!CC78</f>
        <v>25000</v>
      </c>
      <c r="T78" s="89">
        <f t="shared" si="25"/>
        <v>0</v>
      </c>
      <c r="U78" s="89"/>
      <c r="V78" s="89"/>
      <c r="W78" s="197"/>
      <c r="X78" s="196">
        <f>'Круглосуточный стационар'!D78</f>
        <v>175000</v>
      </c>
      <c r="Y78" s="89">
        <f>'Круглосуточный стационар'!H78</f>
        <v>125000</v>
      </c>
      <c r="Z78" s="89">
        <f t="shared" si="26"/>
        <v>-50000</v>
      </c>
      <c r="AA78" s="89"/>
      <c r="AB78" s="89"/>
      <c r="AC78" s="197"/>
      <c r="AD78" s="196">
        <f>'Дневной стационар'!D78</f>
        <v>58000</v>
      </c>
      <c r="AE78" s="89">
        <f>'Дневной стационар'!L78</f>
        <v>38000</v>
      </c>
      <c r="AF78" s="89">
        <f t="shared" si="27"/>
        <v>-20000</v>
      </c>
      <c r="AG78" s="89"/>
      <c r="AH78" s="89"/>
      <c r="AI78" s="197"/>
      <c r="AJ78" s="196">
        <f>C78+F78+I78+O78+R78+X78+AD78+AG78+L78</f>
        <v>295000</v>
      </c>
      <c r="AK78" s="89">
        <f t="shared" ref="AK78:AK81" si="32">D78+G78+J78+P78+S78+Y78+AE78+AH78+M78</f>
        <v>225000</v>
      </c>
      <c r="AL78" s="197">
        <f t="shared" si="30"/>
        <v>-70000</v>
      </c>
      <c r="AM78" s="222"/>
      <c r="AN78" s="222"/>
      <c r="AO78" s="222"/>
      <c r="AP78" s="221">
        <f>AJ78</f>
        <v>295000</v>
      </c>
      <c r="AQ78" s="221">
        <f t="shared" si="28"/>
        <v>225000</v>
      </c>
      <c r="AR78" s="221">
        <f t="shared" si="28"/>
        <v>-70000</v>
      </c>
    </row>
    <row r="79" spans="1:47" x14ac:dyDescent="0.25">
      <c r="A79" s="359" t="s">
        <v>9</v>
      </c>
      <c r="B79" s="456"/>
      <c r="C79" s="196">
        <f>C76-C78</f>
        <v>1119026.1299999999</v>
      </c>
      <c r="D79" s="89">
        <f>D76-D78</f>
        <v>1119026.1299999999</v>
      </c>
      <c r="E79" s="197">
        <f t="shared" si="20"/>
        <v>0</v>
      </c>
      <c r="F79" s="196">
        <f>F76-F78</f>
        <v>1880694.83</v>
      </c>
      <c r="G79" s="89">
        <f>G76-G78</f>
        <v>1880694.83</v>
      </c>
      <c r="H79" s="89">
        <f t="shared" si="21"/>
        <v>0</v>
      </c>
      <c r="I79" s="89">
        <f>Поликлиника!AS79</f>
        <v>622494.73</v>
      </c>
      <c r="J79" s="89">
        <f>Поликлиника!AW79</f>
        <v>565472.67000000004</v>
      </c>
      <c r="K79" s="89">
        <f t="shared" si="22"/>
        <v>-57022.059999999939</v>
      </c>
      <c r="L79" s="89">
        <f>L76-L78</f>
        <v>1411104.4899999946</v>
      </c>
      <c r="M79" s="89">
        <f>M76-M78</f>
        <v>1468126.5499999947</v>
      </c>
      <c r="N79" s="89">
        <f t="shared" si="23"/>
        <v>57022.060000000056</v>
      </c>
      <c r="O79" s="89">
        <f>O76-O78</f>
        <v>478440.1</v>
      </c>
      <c r="P79" s="89">
        <f>P76-P78</f>
        <v>478440.1</v>
      </c>
      <c r="Q79" s="89">
        <f t="shared" si="24"/>
        <v>0</v>
      </c>
      <c r="R79" s="89">
        <f>R76-R78</f>
        <v>3619904.34</v>
      </c>
      <c r="S79" s="89">
        <f>S76-S78</f>
        <v>3619904.34</v>
      </c>
      <c r="T79" s="89">
        <f t="shared" si="25"/>
        <v>0</v>
      </c>
      <c r="U79" s="89"/>
      <c r="V79" s="89"/>
      <c r="W79" s="197"/>
      <c r="X79" s="196">
        <f>X76-X78</f>
        <v>8238195.629999999</v>
      </c>
      <c r="Y79" s="89">
        <f>Y76-Y78</f>
        <v>8288195.629999999</v>
      </c>
      <c r="Z79" s="89">
        <f t="shared" si="26"/>
        <v>50000</v>
      </c>
      <c r="AA79" s="89"/>
      <c r="AB79" s="89"/>
      <c r="AC79" s="197"/>
      <c r="AD79" s="196">
        <f>AD76-AD78</f>
        <v>2134760.83</v>
      </c>
      <c r="AE79" s="89">
        <f>AE76-AE78</f>
        <v>2154760.83</v>
      </c>
      <c r="AF79" s="89">
        <f t="shared" si="27"/>
        <v>20000</v>
      </c>
      <c r="AG79" s="89"/>
      <c r="AH79" s="89"/>
      <c r="AI79" s="197"/>
      <c r="AJ79" s="196">
        <f t="shared" ref="AJ79:AJ80" si="33">C79+F79+I79+O79+R79+X79+AD79+AG79+L79</f>
        <v>19504621.079999991</v>
      </c>
      <c r="AK79" s="89">
        <f t="shared" si="32"/>
        <v>19574621.079999994</v>
      </c>
      <c r="AL79" s="197">
        <f t="shared" si="30"/>
        <v>70000.000000003725</v>
      </c>
      <c r="AM79" s="223"/>
      <c r="AN79" s="223"/>
      <c r="AO79" s="222"/>
      <c r="AP79" s="221">
        <f t="shared" si="31"/>
        <v>19504621.079999991</v>
      </c>
      <c r="AQ79" s="221">
        <f t="shared" si="28"/>
        <v>19574621.079999994</v>
      </c>
      <c r="AR79" s="221">
        <f t="shared" si="28"/>
        <v>70000.000000003725</v>
      </c>
    </row>
    <row r="80" spans="1:47" ht="32.25" customHeight="1" x14ac:dyDescent="0.25">
      <c r="A80" s="362" t="s">
        <v>10</v>
      </c>
      <c r="B80" s="463"/>
      <c r="C80" s="199"/>
      <c r="D80" s="90"/>
      <c r="E80" s="200">
        <f t="shared" si="20"/>
        <v>0</v>
      </c>
      <c r="F80" s="199"/>
      <c r="G80" s="90"/>
      <c r="H80" s="90">
        <f t="shared" si="21"/>
        <v>0</v>
      </c>
      <c r="I80" s="90">
        <f>Поликлиника!AS80</f>
        <v>0</v>
      </c>
      <c r="J80" s="90">
        <f>Поликлиника!AW80</f>
        <v>0</v>
      </c>
      <c r="K80" s="90">
        <f t="shared" si="22"/>
        <v>0</v>
      </c>
      <c r="L80" s="90"/>
      <c r="M80" s="90"/>
      <c r="N80" s="90">
        <f t="shared" si="23"/>
        <v>0</v>
      </c>
      <c r="O80" s="90"/>
      <c r="P80" s="90"/>
      <c r="Q80" s="90">
        <f t="shared" si="24"/>
        <v>0</v>
      </c>
      <c r="R80" s="90">
        <f>Поликлиника!BY80</f>
        <v>513205.554</v>
      </c>
      <c r="S80" s="90">
        <f>Поликлиника!CC80</f>
        <v>581955.1039999997</v>
      </c>
      <c r="T80" s="90">
        <f t="shared" si="25"/>
        <v>68749.549999999697</v>
      </c>
      <c r="U80" s="90"/>
      <c r="V80" s="90"/>
      <c r="W80" s="200"/>
      <c r="X80" s="199"/>
      <c r="Y80" s="90"/>
      <c r="Z80" s="90">
        <f t="shared" si="26"/>
        <v>0</v>
      </c>
      <c r="AA80" s="90"/>
      <c r="AB80" s="90"/>
      <c r="AC80" s="200"/>
      <c r="AD80" s="199"/>
      <c r="AE80" s="90"/>
      <c r="AF80" s="90">
        <f t="shared" si="27"/>
        <v>0</v>
      </c>
      <c r="AG80" s="90"/>
      <c r="AH80" s="90"/>
      <c r="AI80" s="200"/>
      <c r="AJ80" s="199">
        <f t="shared" si="33"/>
        <v>513205.554</v>
      </c>
      <c r="AK80" s="90">
        <f t="shared" si="32"/>
        <v>581955.1039999997</v>
      </c>
      <c r="AL80" s="200">
        <f>AK80-AJ80</f>
        <v>68749.549999999697</v>
      </c>
      <c r="AM80" s="224"/>
      <c r="AN80" s="224"/>
      <c r="AO80" s="224"/>
      <c r="AP80" s="221">
        <f t="shared" si="31"/>
        <v>513205.554</v>
      </c>
      <c r="AQ80" s="221">
        <f t="shared" si="28"/>
        <v>581955.1039999997</v>
      </c>
      <c r="AR80" s="221">
        <f t="shared" si="28"/>
        <v>68749.549999999697</v>
      </c>
      <c r="AT80" s="225"/>
      <c r="AU80" s="225"/>
    </row>
    <row r="81" spans="1:47" s="7" customFormat="1" ht="36.75" customHeight="1" x14ac:dyDescent="0.25">
      <c r="A81" s="365" t="s">
        <v>50</v>
      </c>
      <c r="B81" s="367"/>
      <c r="C81" s="203">
        <f>C79+C80</f>
        <v>1119026.1299999999</v>
      </c>
      <c r="D81" s="91">
        <f>D79+D80</f>
        <v>1119026.1299999999</v>
      </c>
      <c r="E81" s="201">
        <f t="shared" si="20"/>
        <v>0</v>
      </c>
      <c r="F81" s="204">
        <f>F79+F80</f>
        <v>1880694.83</v>
      </c>
      <c r="G81" s="91">
        <f>G79+G80</f>
        <v>1880694.83</v>
      </c>
      <c r="H81" s="91">
        <f t="shared" si="21"/>
        <v>0</v>
      </c>
      <c r="I81" s="91">
        <f>I79+I80</f>
        <v>622494.73</v>
      </c>
      <c r="J81" s="91">
        <f>J79+J80</f>
        <v>565472.67000000004</v>
      </c>
      <c r="K81" s="91">
        <f t="shared" si="22"/>
        <v>-57022.059999999939</v>
      </c>
      <c r="L81" s="91">
        <f>L79+L80</f>
        <v>1411104.4899999946</v>
      </c>
      <c r="M81" s="91">
        <f>M79+M80</f>
        <v>1468126.5499999947</v>
      </c>
      <c r="N81" s="91">
        <f t="shared" si="23"/>
        <v>57022.060000000056</v>
      </c>
      <c r="O81" s="91">
        <f>O79+O80</f>
        <v>478440.1</v>
      </c>
      <c r="P81" s="91">
        <f>P79+P80</f>
        <v>478440.1</v>
      </c>
      <c r="Q81" s="91">
        <f t="shared" si="24"/>
        <v>0</v>
      </c>
      <c r="R81" s="91">
        <f>R79+R80</f>
        <v>4133109.8939999999</v>
      </c>
      <c r="S81" s="91">
        <f>S79+S80</f>
        <v>4201859.4439999992</v>
      </c>
      <c r="T81" s="91">
        <f t="shared" si="25"/>
        <v>68749.549999999348</v>
      </c>
      <c r="U81" s="91"/>
      <c r="V81" s="91"/>
      <c r="W81" s="91"/>
      <c r="X81" s="91">
        <f>X79+X80</f>
        <v>8238195.629999999</v>
      </c>
      <c r="Y81" s="91">
        <f>Y79+Y80</f>
        <v>8288195.629999999</v>
      </c>
      <c r="Z81" s="91">
        <f t="shared" si="26"/>
        <v>50000</v>
      </c>
      <c r="AA81" s="91"/>
      <c r="AB81" s="91"/>
      <c r="AC81" s="202"/>
      <c r="AD81" s="203">
        <f>AD79+AD80</f>
        <v>2134760.83</v>
      </c>
      <c r="AE81" s="91">
        <f>AE79+AE80</f>
        <v>2154760.83</v>
      </c>
      <c r="AF81" s="91">
        <f t="shared" si="27"/>
        <v>20000</v>
      </c>
      <c r="AG81" s="91"/>
      <c r="AH81" s="91"/>
      <c r="AI81" s="201"/>
      <c r="AJ81" s="203">
        <f>C81+F81+I81+O81+R81+X81+AD81+AG81+L81</f>
        <v>20017826.633999996</v>
      </c>
      <c r="AK81" s="91">
        <f t="shared" si="32"/>
        <v>20156576.183999989</v>
      </c>
      <c r="AL81" s="201">
        <f t="shared" si="30"/>
        <v>138749.54999999329</v>
      </c>
      <c r="AM81" s="224"/>
      <c r="AN81" s="224"/>
      <c r="AO81" s="224"/>
      <c r="AP81" s="221">
        <f t="shared" si="31"/>
        <v>20017826.633999996</v>
      </c>
      <c r="AQ81" s="221">
        <f t="shared" si="28"/>
        <v>20156576.183999989</v>
      </c>
      <c r="AR81" s="221">
        <f t="shared" si="28"/>
        <v>138749.54999999329</v>
      </c>
      <c r="AS81" s="351"/>
      <c r="AT81" s="209"/>
      <c r="AU81" s="209"/>
    </row>
    <row r="82" spans="1:47" x14ac:dyDescent="0.25">
      <c r="C82" s="92"/>
      <c r="D82" s="92"/>
      <c r="E82" s="92"/>
      <c r="F82" s="92"/>
      <c r="G82" s="92"/>
      <c r="H82" s="92"/>
      <c r="I82" s="93"/>
      <c r="J82" s="93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N82" s="217">
        <f>AN80-AM80</f>
        <v>0</v>
      </c>
      <c r="AQ82" s="217"/>
    </row>
    <row r="83" spans="1:47" x14ac:dyDescent="0.25">
      <c r="V83" s="36"/>
      <c r="Y83" s="36"/>
      <c r="AJ83" s="36">
        <f>AJ81-AJ74</f>
        <v>303542.00989998877</v>
      </c>
      <c r="AK83" s="36">
        <f>AK81-AK74</f>
        <v>185367.08029999956</v>
      </c>
      <c r="AL83" s="36">
        <f>AJ83-AK83</f>
        <v>118174.92959998921</v>
      </c>
      <c r="AN83" s="217"/>
      <c r="AQ83" s="217"/>
    </row>
    <row r="84" spans="1:47" ht="13.5" customHeight="1" x14ac:dyDescent="0.25">
      <c r="AK84" s="92"/>
      <c r="AP84" s="217"/>
      <c r="AQ84" s="217"/>
    </row>
    <row r="85" spans="1:47" x14ac:dyDescent="0.25">
      <c r="AJ85" s="36">
        <f>AJ79+AJ80-AJ74</f>
        <v>303542.00989998505</v>
      </c>
      <c r="AK85" s="36">
        <f>AK79+AK80-AK74</f>
        <v>185367.08030000329</v>
      </c>
      <c r="AP85" s="217"/>
    </row>
    <row r="86" spans="1:47" x14ac:dyDescent="0.25">
      <c r="Y86" s="36"/>
      <c r="AL86" s="36">
        <f>AL83+AL79+AL80</f>
        <v>256924.47959999263</v>
      </c>
    </row>
  </sheetData>
  <autoFilter ref="A13:AU74" xr:uid="{FCACDF25-E890-4F11-BF58-FD523263A334}"/>
  <mergeCells count="24">
    <mergeCell ref="A80:B80"/>
    <mergeCell ref="A81:B81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S9:AS12"/>
    <mergeCell ref="AT9:AT12"/>
    <mergeCell ref="A76:B76"/>
    <mergeCell ref="A78:B78"/>
    <mergeCell ref="A79:B79"/>
    <mergeCell ref="AM9:AO12"/>
    <mergeCell ref="AP9:AR12"/>
    <mergeCell ref="AJ9:AL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69" fitToWidth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2024-09-18T02:35:31Z</cp:lastPrinted>
  <dcterms:created xsi:type="dcterms:W3CDTF">2015-11-20T05:09:43Z</dcterms:created>
  <dcterms:modified xsi:type="dcterms:W3CDTF">2024-09-18T04:03:46Z</dcterms:modified>
</cp:coreProperties>
</file>